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edno.sharepoint.com/sites/DDN/DocLib2/ΤΣΑ/ΣΤΟΙΧΕΙΑ ΑΙΤΗΜΑΤΩΝ/ΑΝΑΡΤΗΣΕΙΣ AITHMATΩΝ/2025-03/"/>
    </mc:Choice>
  </mc:AlternateContent>
  <xr:revisionPtr revIDLastSave="64" documentId="13_ncr:1_{01785A82-3EB0-4450-8BF5-5BD5440DB0AA}" xr6:coauthVersionLast="47" xr6:coauthVersionMax="47" xr10:uidLastSave="{DC0AD9FB-F286-4A46-A8F4-3CF06252050B}"/>
  <bookViews>
    <workbookView xWindow="-120" yWindow="-120" windowWidth="29040" windowHeight="15720" tabRatio="952" firstSheet="6" activeTab="19" xr2:uid="{70E14CD0-F7A6-48F1-845D-C8E5282ECCAB}"/>
  </bookViews>
  <sheets>
    <sheet name="ΠΙΝΑΚΑΣ ΠΕΡΙΘΩΡΙΩΝ" sheetId="1" r:id="rId1"/>
    <sheet name="ΣΥΓΚΕΝΤΡΩΤΙΚΟΣ ΠΙΝΑΚΑΣ" sheetId="35" r:id="rId2"/>
    <sheet name="ΗΣ ΑΓΙΟΣ ΕΥΣΤΡΑΤΙΟΣ" sheetId="5" r:id="rId3"/>
    <sheet name="ΗΣ ΑΜΟΡΓΟΥ" sheetId="2" r:id="rId4"/>
    <sheet name="ΗΣ ΑΝΤΙΚΥΘΗΡΑ" sheetId="7" r:id="rId5"/>
    <sheet name="ΗΣ ΑΣΤΥΠΑΛΑΙΑΣ" sheetId="10" r:id="rId6"/>
    <sheet name="ΗΣ ΓΑΥΔΟΥ" sheetId="11" r:id="rId7"/>
    <sheet name="ΗΣ ΔΟΝΟΥΣΑΣ" sheetId="12" r:id="rId8"/>
    <sheet name="ΗΣ ΕΡΕΙΚΟΥΣΑΣ" sheetId="13" r:id="rId9"/>
    <sheet name="ΗΣ ΙΚΑΡΙΑΣ" sheetId="15" r:id="rId10"/>
    <sheet name="ΗΣ ΚΑΡΠΑΘΟΥ" sheetId="16" r:id="rId11"/>
    <sheet name="ΗΣ KΩ ΚΑΛΥΜΝΟΥ" sheetId="30" r:id="rId12"/>
    <sheet name="ΗΣ ΛΕΣΒΟΥ" sheetId="18" r:id="rId13"/>
    <sheet name="ΗΣ ΛΗΜΝΟΥ" sheetId="19" r:id="rId14"/>
    <sheet name="ΗΣ ΜΗΛΟΥ" sheetId="21" r:id="rId15"/>
    <sheet name="ΗΣ ΟΘΩΝΩΝ" sheetId="22" r:id="rId16"/>
    <sheet name="ΗΣ ΣΑΜΟΥ" sheetId="24" r:id="rId17"/>
    <sheet name="ΗΣ ΠΑΤΜΟΥ" sheetId="25" r:id="rId18"/>
    <sheet name="ΗΣ ΣΚΥΡΟΥ" sheetId="28" r:id="rId19"/>
    <sheet name="ΗΣ ΡΟΔΟΥ" sheetId="29" r:id="rId20"/>
  </sheets>
  <definedNames>
    <definedName name="_xlnm._FilterDatabase" localSheetId="11" hidden="1">'ΗΣ KΩ ΚΑΛΥΜΝΟΥ'!$A$1:$AN$1</definedName>
    <definedName name="_xlnm._FilterDatabase" localSheetId="2" hidden="1">'ΗΣ ΑΓΙΟΣ ΕΥΣΤΡΑΤΙΟΣ'!$A$1:$AM$1</definedName>
    <definedName name="_xlnm._FilterDatabase" localSheetId="3" hidden="1">'ΗΣ ΑΜΟΡΓΟΥ'!$A$1:$AN$1</definedName>
    <definedName name="_xlnm._FilterDatabase" localSheetId="4" hidden="1">'ΗΣ ΑΝΤΙΚΥΘΗΡΑ'!$A$1:$AL$1</definedName>
    <definedName name="_xlnm._FilterDatabase" localSheetId="5" hidden="1">'ΗΣ ΑΣΤΥΠΑΛΑΙΑΣ'!$A$1:$AL$1</definedName>
    <definedName name="_xlnm._FilterDatabase" localSheetId="6" hidden="1">'ΗΣ ΓΑΥΔΟΥ'!$A$1:$AL$1</definedName>
    <definedName name="_xlnm._FilterDatabase" localSheetId="7" hidden="1">'ΗΣ ΔΟΝΟΥΣΑΣ'!$A$1:$AL$1</definedName>
    <definedName name="_xlnm._FilterDatabase" localSheetId="8" hidden="1">'ΗΣ ΕΡΕΙΚΟΥΣΑΣ'!$A$1:$AL$1</definedName>
    <definedName name="_xlnm._FilterDatabase" localSheetId="9" hidden="1">'ΗΣ ΙΚΑΡΙΑΣ'!$A$1:$AL$1</definedName>
    <definedName name="_xlnm._FilterDatabase" localSheetId="10" hidden="1">'ΗΣ ΚΑΡΠΑΘΟΥ'!$A$1:$AL$1</definedName>
    <definedName name="_xlnm._FilterDatabase" localSheetId="12" hidden="1">'ΗΣ ΛΕΣΒΟΥ'!$A$1:$AL$1</definedName>
    <definedName name="_xlnm._FilterDatabase" localSheetId="13" hidden="1">'ΗΣ ΛΗΜΝΟΥ'!$A$1:$AL$1</definedName>
    <definedName name="_xlnm._FilterDatabase" localSheetId="14" hidden="1">'ΗΣ ΜΗΛΟΥ'!$A$1:$AL$1</definedName>
    <definedName name="_xlnm._FilterDatabase" localSheetId="15" hidden="1">'ΗΣ ΟΘΩΝΩΝ'!$A$1:$AL$1</definedName>
    <definedName name="_xlnm._FilterDatabase" localSheetId="17" hidden="1">'ΗΣ ΠΑΤΜΟΥ'!$A$1:$AL$8</definedName>
    <definedName name="_xlnm._FilterDatabase" localSheetId="19" hidden="1">'ΗΣ ΡΟΔΟΥ'!$A$1:$AL$1</definedName>
    <definedName name="_xlnm._FilterDatabase" localSheetId="16" hidden="1">'ΗΣ ΣΑΜΟΥ'!$A$1:$AL$1</definedName>
    <definedName name="_xlnm._FilterDatabase" localSheetId="18" hidden="1">'ΗΣ ΣΚΥΡΟΥ'!$A$1:$AN$1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35" l="1"/>
  <c r="D23" i="35"/>
  <c r="D21" i="35"/>
  <c r="D19" i="35"/>
  <c r="D16" i="35"/>
  <c r="D8" i="35"/>
  <c r="D9" i="35"/>
  <c r="D10" i="35"/>
  <c r="D11" i="35"/>
  <c r="D12" i="35"/>
  <c r="D13" i="35"/>
  <c r="D7" i="35"/>
  <c r="D5" i="35"/>
  <c r="D4" i="35"/>
  <c r="I5" i="1" l="1"/>
  <c r="I21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4" i="1"/>
  <c r="G18" i="35" l="1"/>
  <c r="H30" i="35" l="1"/>
  <c r="K30" i="1" s="1"/>
  <c r="H29" i="35"/>
  <c r="K29" i="1" s="1"/>
  <c r="H28" i="35"/>
  <c r="K28" i="1" s="1"/>
  <c r="H27" i="35"/>
  <c r="K27" i="1" s="1"/>
  <c r="H26" i="35"/>
  <c r="K26" i="1" s="1"/>
  <c r="H25" i="35"/>
  <c r="K25" i="1" s="1"/>
  <c r="H24" i="35"/>
  <c r="K24" i="1" s="1"/>
  <c r="H23" i="35"/>
  <c r="K23" i="1" s="1"/>
  <c r="H22" i="35"/>
  <c r="K22" i="1" s="1"/>
  <c r="H21" i="35"/>
  <c r="K21" i="1" s="1"/>
  <c r="H20" i="35"/>
  <c r="K20" i="1" s="1"/>
  <c r="H19" i="35"/>
  <c r="K19" i="1" s="1"/>
  <c r="H18" i="35"/>
  <c r="K18" i="1" s="1"/>
  <c r="H17" i="35"/>
  <c r="K17" i="1" s="1"/>
  <c r="H16" i="35"/>
  <c r="K16" i="1" s="1"/>
  <c r="H15" i="35"/>
  <c r="K15" i="1" s="1"/>
  <c r="H14" i="35"/>
  <c r="K14" i="1" s="1"/>
  <c r="H13" i="35"/>
  <c r="K13" i="1" s="1"/>
  <c r="H12" i="35"/>
  <c r="K12" i="1" s="1"/>
  <c r="H11" i="35"/>
  <c r="K11" i="1" s="1"/>
  <c r="H10" i="35"/>
  <c r="K10" i="1" s="1"/>
  <c r="H9" i="35"/>
  <c r="K9" i="1" s="1"/>
  <c r="H8" i="35"/>
  <c r="K8" i="1" s="1"/>
  <c r="H7" i="35"/>
  <c r="K7" i="1" s="1"/>
  <c r="H6" i="35"/>
  <c r="K6" i="1" s="1"/>
  <c r="H5" i="35"/>
  <c r="K5" i="1" s="1"/>
  <c r="G30" i="35"/>
  <c r="J30" i="1" s="1"/>
  <c r="G29" i="35"/>
  <c r="J29" i="1" s="1"/>
  <c r="G28" i="35"/>
  <c r="J28" i="1" s="1"/>
  <c r="G27" i="35"/>
  <c r="J27" i="1" s="1"/>
  <c r="G26" i="35"/>
  <c r="J26" i="1" s="1"/>
  <c r="G25" i="35"/>
  <c r="J25" i="1" s="1"/>
  <c r="G24" i="35"/>
  <c r="J24" i="1" s="1"/>
  <c r="G23" i="35"/>
  <c r="J23" i="1" s="1"/>
  <c r="G22" i="35"/>
  <c r="J22" i="1" s="1"/>
  <c r="G21" i="35"/>
  <c r="J21" i="1" s="1"/>
  <c r="G20" i="35"/>
  <c r="J20" i="1" s="1"/>
  <c r="G19" i="35"/>
  <c r="J19" i="1" s="1"/>
  <c r="J18" i="1"/>
  <c r="G17" i="35"/>
  <c r="J17" i="1" s="1"/>
  <c r="G16" i="35"/>
  <c r="J16" i="1" s="1"/>
  <c r="G15" i="35"/>
  <c r="J15" i="1" s="1"/>
  <c r="G14" i="35"/>
  <c r="J14" i="1" s="1"/>
  <c r="G13" i="35"/>
  <c r="J13" i="1" s="1"/>
  <c r="G12" i="35"/>
  <c r="J12" i="1" s="1"/>
  <c r="G11" i="35"/>
  <c r="J11" i="1" s="1"/>
  <c r="G10" i="35"/>
  <c r="J10" i="1" s="1"/>
  <c r="G9" i="35"/>
  <c r="J9" i="1" s="1"/>
  <c r="G8" i="35"/>
  <c r="J8" i="1" s="1"/>
  <c r="G7" i="35"/>
  <c r="J7" i="1" s="1"/>
  <c r="G6" i="35"/>
  <c r="J6" i="1" s="1"/>
  <c r="G5" i="35"/>
  <c r="J5" i="1" s="1"/>
  <c r="H31" i="35"/>
  <c r="K31" i="1" s="1"/>
  <c r="G31" i="35"/>
  <c r="J31" i="1" s="1"/>
  <c r="H4" i="35"/>
  <c r="K4" i="1" s="1"/>
  <c r="G4" i="35"/>
  <c r="J4" i="1" s="1"/>
  <c r="R31" i="35"/>
  <c r="F31" i="1" s="1"/>
  <c r="Q31" i="35"/>
  <c r="E31" i="1" s="1"/>
  <c r="P31" i="35"/>
  <c r="O31" i="35"/>
  <c r="N31" i="35"/>
  <c r="M31" i="35"/>
  <c r="L31" i="35"/>
  <c r="K31" i="35"/>
  <c r="J31" i="35"/>
  <c r="I31" i="35"/>
  <c r="F31" i="35"/>
  <c r="M31" i="1" s="1"/>
  <c r="E31" i="35"/>
  <c r="L31" i="1" s="1"/>
  <c r="R30" i="35"/>
  <c r="F30" i="1" s="1"/>
  <c r="Q30" i="35"/>
  <c r="E30" i="1" s="1"/>
  <c r="P30" i="35"/>
  <c r="O30" i="35"/>
  <c r="N30" i="35"/>
  <c r="M30" i="35"/>
  <c r="L30" i="35"/>
  <c r="K30" i="35"/>
  <c r="J30" i="35"/>
  <c r="I30" i="35"/>
  <c r="F30" i="35"/>
  <c r="M30" i="1" s="1"/>
  <c r="E30" i="35"/>
  <c r="L30" i="1" s="1"/>
  <c r="R29" i="35"/>
  <c r="F29" i="1" s="1"/>
  <c r="Q29" i="35"/>
  <c r="E29" i="1" s="1"/>
  <c r="P29" i="35"/>
  <c r="O29" i="35"/>
  <c r="N29" i="35"/>
  <c r="M29" i="35"/>
  <c r="L29" i="35"/>
  <c r="K29" i="35"/>
  <c r="J29" i="35"/>
  <c r="I29" i="35"/>
  <c r="F29" i="35"/>
  <c r="M29" i="1" s="1"/>
  <c r="E29" i="35"/>
  <c r="L29" i="1" s="1"/>
  <c r="R28" i="35"/>
  <c r="F28" i="1" s="1"/>
  <c r="Q28" i="35"/>
  <c r="E28" i="1" s="1"/>
  <c r="P28" i="35"/>
  <c r="O28" i="35"/>
  <c r="N28" i="35"/>
  <c r="M28" i="35"/>
  <c r="L28" i="35"/>
  <c r="K28" i="35"/>
  <c r="J28" i="35"/>
  <c r="I28" i="35"/>
  <c r="F28" i="35"/>
  <c r="M28" i="1" s="1"/>
  <c r="E28" i="35"/>
  <c r="L28" i="1" s="1"/>
  <c r="R27" i="35"/>
  <c r="F27" i="1" s="1"/>
  <c r="Q27" i="35"/>
  <c r="E27" i="1" s="1"/>
  <c r="P27" i="35"/>
  <c r="O27" i="35"/>
  <c r="N27" i="35"/>
  <c r="M27" i="35"/>
  <c r="L27" i="35"/>
  <c r="K27" i="35"/>
  <c r="J27" i="35"/>
  <c r="I27" i="35"/>
  <c r="F27" i="35"/>
  <c r="M27" i="1" s="1"/>
  <c r="E27" i="35"/>
  <c r="L27" i="1" s="1"/>
  <c r="R26" i="35"/>
  <c r="F26" i="1" s="1"/>
  <c r="Q26" i="35"/>
  <c r="E26" i="1" s="1"/>
  <c r="P26" i="35"/>
  <c r="O26" i="35"/>
  <c r="N26" i="35"/>
  <c r="M26" i="35"/>
  <c r="L26" i="35"/>
  <c r="K26" i="35"/>
  <c r="J26" i="35"/>
  <c r="I26" i="35"/>
  <c r="F26" i="35"/>
  <c r="M26" i="1" s="1"/>
  <c r="E26" i="35"/>
  <c r="L26" i="1" s="1"/>
  <c r="R25" i="35"/>
  <c r="F25" i="1" s="1"/>
  <c r="Q25" i="35"/>
  <c r="E25" i="1" s="1"/>
  <c r="P25" i="35"/>
  <c r="O25" i="35"/>
  <c r="N25" i="35"/>
  <c r="M25" i="35"/>
  <c r="L25" i="35"/>
  <c r="K25" i="35"/>
  <c r="J25" i="35"/>
  <c r="I25" i="35"/>
  <c r="F25" i="35"/>
  <c r="M25" i="1" s="1"/>
  <c r="E25" i="35"/>
  <c r="L25" i="1" s="1"/>
  <c r="R24" i="35"/>
  <c r="F24" i="1" s="1"/>
  <c r="Q24" i="35"/>
  <c r="E24" i="1" s="1"/>
  <c r="P24" i="35"/>
  <c r="O24" i="35"/>
  <c r="N24" i="35"/>
  <c r="M24" i="35"/>
  <c r="L24" i="35"/>
  <c r="K24" i="35"/>
  <c r="J24" i="35"/>
  <c r="I24" i="35"/>
  <c r="F24" i="35"/>
  <c r="M24" i="1" s="1"/>
  <c r="E24" i="35"/>
  <c r="L24" i="1" s="1"/>
  <c r="R23" i="35"/>
  <c r="F23" i="1" s="1"/>
  <c r="Q23" i="35"/>
  <c r="E23" i="1" s="1"/>
  <c r="P23" i="35"/>
  <c r="O23" i="35"/>
  <c r="N23" i="35"/>
  <c r="M23" i="35"/>
  <c r="L23" i="35"/>
  <c r="K23" i="35"/>
  <c r="J23" i="35"/>
  <c r="I23" i="35"/>
  <c r="F23" i="35"/>
  <c r="M23" i="1" s="1"/>
  <c r="E23" i="35"/>
  <c r="L23" i="1" s="1"/>
  <c r="R22" i="35"/>
  <c r="F22" i="1" s="1"/>
  <c r="Q22" i="35"/>
  <c r="E22" i="1" s="1"/>
  <c r="P22" i="35"/>
  <c r="O22" i="35"/>
  <c r="N22" i="35"/>
  <c r="M22" i="35"/>
  <c r="L22" i="35"/>
  <c r="K22" i="35"/>
  <c r="J22" i="35"/>
  <c r="I22" i="35"/>
  <c r="F22" i="35"/>
  <c r="M22" i="1" s="1"/>
  <c r="E22" i="35"/>
  <c r="L22" i="1" s="1"/>
  <c r="R21" i="35"/>
  <c r="F21" i="1" s="1"/>
  <c r="Q21" i="35"/>
  <c r="E21" i="1" s="1"/>
  <c r="P21" i="35"/>
  <c r="O21" i="35"/>
  <c r="N21" i="35"/>
  <c r="M21" i="35"/>
  <c r="L21" i="35"/>
  <c r="K21" i="35"/>
  <c r="J21" i="35"/>
  <c r="I21" i="35"/>
  <c r="F21" i="35"/>
  <c r="M21" i="1" s="1"/>
  <c r="E21" i="35"/>
  <c r="L21" i="1" s="1"/>
  <c r="R20" i="35"/>
  <c r="F20" i="1" s="1"/>
  <c r="Q20" i="35"/>
  <c r="E20" i="1" s="1"/>
  <c r="P20" i="35"/>
  <c r="O20" i="35"/>
  <c r="N20" i="35"/>
  <c r="M20" i="35"/>
  <c r="L20" i="35"/>
  <c r="K20" i="35"/>
  <c r="J20" i="35"/>
  <c r="I20" i="35"/>
  <c r="F20" i="35"/>
  <c r="M20" i="1" s="1"/>
  <c r="E20" i="35"/>
  <c r="L20" i="1" s="1"/>
  <c r="R19" i="35"/>
  <c r="F19" i="1" s="1"/>
  <c r="Q19" i="35"/>
  <c r="E19" i="1" s="1"/>
  <c r="P19" i="35"/>
  <c r="O19" i="35"/>
  <c r="N19" i="35"/>
  <c r="M19" i="35"/>
  <c r="L19" i="35"/>
  <c r="K19" i="35"/>
  <c r="J19" i="35"/>
  <c r="I19" i="35"/>
  <c r="F19" i="35"/>
  <c r="M19" i="1" s="1"/>
  <c r="E19" i="35"/>
  <c r="L19" i="1" s="1"/>
  <c r="R18" i="35"/>
  <c r="F18" i="1" s="1"/>
  <c r="Q18" i="35"/>
  <c r="E18" i="1" s="1"/>
  <c r="P18" i="35"/>
  <c r="O18" i="35"/>
  <c r="N18" i="35"/>
  <c r="M18" i="35"/>
  <c r="L18" i="35"/>
  <c r="K18" i="35"/>
  <c r="J18" i="35"/>
  <c r="I18" i="35"/>
  <c r="F18" i="35"/>
  <c r="M18" i="1" s="1"/>
  <c r="E18" i="35"/>
  <c r="L18" i="1" s="1"/>
  <c r="R17" i="35"/>
  <c r="F17" i="1" s="1"/>
  <c r="Q17" i="35"/>
  <c r="E17" i="1" s="1"/>
  <c r="P17" i="35"/>
  <c r="O17" i="35"/>
  <c r="N17" i="35"/>
  <c r="M17" i="35"/>
  <c r="L17" i="35"/>
  <c r="K17" i="35"/>
  <c r="J17" i="35"/>
  <c r="I17" i="35"/>
  <c r="F17" i="35"/>
  <c r="M17" i="1" s="1"/>
  <c r="E17" i="35"/>
  <c r="L17" i="1" s="1"/>
  <c r="R16" i="35"/>
  <c r="F16" i="1" s="1"/>
  <c r="Q16" i="35"/>
  <c r="E16" i="1" s="1"/>
  <c r="P16" i="35"/>
  <c r="O16" i="35"/>
  <c r="N16" i="35"/>
  <c r="M16" i="35"/>
  <c r="L16" i="35"/>
  <c r="K16" i="35"/>
  <c r="J16" i="35"/>
  <c r="I16" i="35"/>
  <c r="F16" i="35"/>
  <c r="M16" i="1" s="1"/>
  <c r="E16" i="35"/>
  <c r="L16" i="1" s="1"/>
  <c r="R15" i="35"/>
  <c r="Q15" i="35"/>
  <c r="E15" i="1" s="1"/>
  <c r="P15" i="35"/>
  <c r="O15" i="35"/>
  <c r="N15" i="35"/>
  <c r="M15" i="35"/>
  <c r="L15" i="35"/>
  <c r="K15" i="35"/>
  <c r="J15" i="35"/>
  <c r="I15" i="35"/>
  <c r="F15" i="35"/>
  <c r="M15" i="1" s="1"/>
  <c r="E15" i="35"/>
  <c r="L15" i="1" s="1"/>
  <c r="R14" i="35"/>
  <c r="F14" i="1" s="1"/>
  <c r="Q14" i="35"/>
  <c r="E14" i="1" s="1"/>
  <c r="P14" i="35"/>
  <c r="O14" i="35"/>
  <c r="N14" i="35"/>
  <c r="M14" i="35"/>
  <c r="L14" i="35"/>
  <c r="K14" i="35"/>
  <c r="J14" i="35"/>
  <c r="I14" i="35"/>
  <c r="F14" i="35"/>
  <c r="M14" i="1" s="1"/>
  <c r="E14" i="35"/>
  <c r="L14" i="1" s="1"/>
  <c r="R13" i="35"/>
  <c r="F13" i="1" s="1"/>
  <c r="Q13" i="35"/>
  <c r="E13" i="1" s="1"/>
  <c r="P13" i="35"/>
  <c r="O13" i="35"/>
  <c r="N13" i="35"/>
  <c r="M13" i="35"/>
  <c r="L13" i="35"/>
  <c r="K13" i="35"/>
  <c r="J13" i="35"/>
  <c r="I13" i="35"/>
  <c r="F13" i="35"/>
  <c r="M13" i="1" s="1"/>
  <c r="E13" i="35"/>
  <c r="L13" i="1" s="1"/>
  <c r="R12" i="35"/>
  <c r="F12" i="1" s="1"/>
  <c r="Q12" i="35"/>
  <c r="E12" i="1" s="1"/>
  <c r="P12" i="35"/>
  <c r="O12" i="35"/>
  <c r="N12" i="35"/>
  <c r="M12" i="35"/>
  <c r="L12" i="35"/>
  <c r="K12" i="35"/>
  <c r="J12" i="35"/>
  <c r="I12" i="35"/>
  <c r="F12" i="35"/>
  <c r="M12" i="1" s="1"/>
  <c r="E12" i="35"/>
  <c r="L12" i="1" s="1"/>
  <c r="R11" i="35"/>
  <c r="F11" i="1" s="1"/>
  <c r="Q11" i="35"/>
  <c r="E11" i="1" s="1"/>
  <c r="P11" i="35"/>
  <c r="O11" i="35"/>
  <c r="N11" i="35"/>
  <c r="M11" i="35"/>
  <c r="L11" i="35"/>
  <c r="K11" i="35"/>
  <c r="J11" i="35"/>
  <c r="I11" i="35"/>
  <c r="F11" i="35"/>
  <c r="M11" i="1" s="1"/>
  <c r="E11" i="35"/>
  <c r="L11" i="1" s="1"/>
  <c r="R10" i="35"/>
  <c r="F10" i="1" s="1"/>
  <c r="Q10" i="35"/>
  <c r="E10" i="1" s="1"/>
  <c r="P10" i="35"/>
  <c r="O10" i="35"/>
  <c r="N10" i="35"/>
  <c r="M10" i="35"/>
  <c r="L10" i="35"/>
  <c r="K10" i="35"/>
  <c r="J10" i="35"/>
  <c r="I10" i="35"/>
  <c r="F10" i="35"/>
  <c r="M10" i="1" s="1"/>
  <c r="E10" i="35"/>
  <c r="L10" i="1" s="1"/>
  <c r="R9" i="35"/>
  <c r="F9" i="1" s="1"/>
  <c r="Q9" i="35"/>
  <c r="E9" i="1" s="1"/>
  <c r="P9" i="35"/>
  <c r="O9" i="35"/>
  <c r="N9" i="35"/>
  <c r="M9" i="35"/>
  <c r="L9" i="35"/>
  <c r="K9" i="35"/>
  <c r="J9" i="35"/>
  <c r="I9" i="35"/>
  <c r="F9" i="35"/>
  <c r="M9" i="1" s="1"/>
  <c r="E9" i="35"/>
  <c r="L9" i="1" s="1"/>
  <c r="R8" i="35"/>
  <c r="F8" i="1" s="1"/>
  <c r="Q8" i="35"/>
  <c r="E8" i="1" s="1"/>
  <c r="P8" i="35"/>
  <c r="O8" i="35"/>
  <c r="N8" i="35"/>
  <c r="M8" i="35"/>
  <c r="L8" i="35"/>
  <c r="K8" i="35"/>
  <c r="J8" i="35"/>
  <c r="I8" i="35"/>
  <c r="F8" i="35"/>
  <c r="M8" i="1" s="1"/>
  <c r="E8" i="35"/>
  <c r="L8" i="1" s="1"/>
  <c r="R7" i="35"/>
  <c r="F7" i="1" s="1"/>
  <c r="Q7" i="35"/>
  <c r="E7" i="1" s="1"/>
  <c r="P7" i="35"/>
  <c r="O7" i="35"/>
  <c r="N7" i="35"/>
  <c r="M7" i="35"/>
  <c r="L7" i="35"/>
  <c r="K7" i="35"/>
  <c r="J7" i="35"/>
  <c r="I7" i="35"/>
  <c r="F7" i="35"/>
  <c r="M7" i="1" s="1"/>
  <c r="E7" i="35"/>
  <c r="L7" i="1" s="1"/>
  <c r="R6" i="35"/>
  <c r="F6" i="1" s="1"/>
  <c r="Q6" i="35"/>
  <c r="E6" i="1" s="1"/>
  <c r="P6" i="35"/>
  <c r="O6" i="35"/>
  <c r="N6" i="35"/>
  <c r="M6" i="35"/>
  <c r="L6" i="35"/>
  <c r="K6" i="35"/>
  <c r="J6" i="35"/>
  <c r="I6" i="35"/>
  <c r="F6" i="35"/>
  <c r="M6" i="1" s="1"/>
  <c r="E6" i="35"/>
  <c r="L6" i="1" s="1"/>
  <c r="R5" i="35"/>
  <c r="F5" i="1" s="1"/>
  <c r="Q5" i="35"/>
  <c r="E5" i="1" s="1"/>
  <c r="P5" i="35"/>
  <c r="O5" i="35"/>
  <c r="N5" i="35"/>
  <c r="M5" i="35"/>
  <c r="L5" i="35"/>
  <c r="K5" i="35"/>
  <c r="J5" i="35"/>
  <c r="I5" i="35"/>
  <c r="F5" i="35"/>
  <c r="M5" i="1" s="1"/>
  <c r="E5" i="35"/>
  <c r="L5" i="1" s="1"/>
  <c r="R4" i="35"/>
  <c r="F4" i="1" s="1"/>
  <c r="Q4" i="35"/>
  <c r="E4" i="1" s="1"/>
  <c r="P4" i="35"/>
  <c r="O4" i="35"/>
  <c r="N4" i="35"/>
  <c r="M4" i="35"/>
  <c r="L4" i="35"/>
  <c r="K4" i="35"/>
  <c r="J4" i="35"/>
  <c r="I4" i="35"/>
  <c r="F4" i="35"/>
  <c r="M4" i="1" s="1"/>
  <c r="E4" i="35"/>
  <c r="L4" i="1" s="1"/>
  <c r="I4" i="1" l="1"/>
  <c r="D6" i="35"/>
  <c r="I6" i="1" s="1"/>
  <c r="I8" i="1"/>
  <c r="I10" i="1"/>
  <c r="I12" i="1"/>
  <c r="D14" i="35"/>
  <c r="I14" i="1" s="1"/>
  <c r="I16" i="1"/>
  <c r="D20" i="35"/>
  <c r="I20" i="1" s="1"/>
  <c r="I22" i="1"/>
  <c r="D24" i="35"/>
  <c r="I24" i="1" s="1"/>
  <c r="D26" i="35"/>
  <c r="I26" i="1" s="1"/>
  <c r="D28" i="35"/>
  <c r="I28" i="1" s="1"/>
  <c r="D30" i="35"/>
  <c r="I30" i="1" s="1"/>
  <c r="G9" i="1"/>
  <c r="G11" i="1"/>
  <c r="G13" i="1"/>
  <c r="G15" i="1"/>
  <c r="G17" i="1"/>
  <c r="G19" i="1"/>
  <c r="G21" i="1"/>
  <c r="G23" i="1"/>
  <c r="G27" i="1"/>
  <c r="G29" i="1"/>
  <c r="G5" i="1"/>
  <c r="G7" i="1"/>
  <c r="I7" i="1"/>
  <c r="I9" i="1"/>
  <c r="I11" i="1"/>
  <c r="I13" i="1"/>
  <c r="D15" i="35"/>
  <c r="I15" i="1" s="1"/>
  <c r="D17" i="35"/>
  <c r="I17" i="1" s="1"/>
  <c r="I19" i="1"/>
  <c r="I23" i="1"/>
  <c r="D25" i="35"/>
  <c r="I25" i="1" s="1"/>
  <c r="D27" i="35"/>
  <c r="I27" i="1" s="1"/>
  <c r="D29" i="35"/>
  <c r="I29" i="1" s="1"/>
  <c r="G10" i="1"/>
  <c r="G12" i="1"/>
  <c r="G14" i="1"/>
  <c r="G16" i="1"/>
  <c r="G20" i="1"/>
  <c r="G22" i="1"/>
  <c r="G24" i="1"/>
  <c r="G26" i="1"/>
  <c r="G28" i="1"/>
  <c r="G30" i="1"/>
  <c r="G4" i="1"/>
  <c r="G6" i="1"/>
  <c r="G8" i="1"/>
  <c r="D18" i="35"/>
  <c r="I18" i="1" s="1"/>
  <c r="D31" i="35"/>
  <c r="I31" i="1" s="1"/>
  <c r="H4" i="1"/>
  <c r="H6" i="1"/>
  <c r="H7" i="1"/>
  <c r="H9" i="1"/>
  <c r="H11" i="1"/>
  <c r="H12" i="1"/>
  <c r="H14" i="1"/>
  <c r="H22" i="1"/>
  <c r="H23" i="1"/>
  <c r="H24" i="1"/>
  <c r="H25" i="1"/>
  <c r="H26" i="1"/>
  <c r="H27" i="1"/>
  <c r="H28" i="1"/>
  <c r="H29" i="1"/>
  <c r="H30" i="1"/>
  <c r="H5" i="1"/>
  <c r="H8" i="1"/>
  <c r="H10" i="1"/>
  <c r="H13" i="1"/>
  <c r="H15" i="1"/>
  <c r="H16" i="1"/>
  <c r="H17" i="1"/>
  <c r="H19" i="1"/>
  <c r="H20" i="1"/>
  <c r="H21" i="1"/>
  <c r="G25" i="1"/>
  <c r="F15" i="1"/>
  <c r="G31" i="1"/>
  <c r="H31" i="1"/>
  <c r="G18" i="1"/>
  <c r="H18" i="1"/>
</calcChain>
</file>

<file path=xl/sharedStrings.xml><?xml version="1.0" encoding="utf-8"?>
<sst xmlns="http://schemas.openxmlformats.org/spreadsheetml/2006/main" count="2410" uniqueCount="547">
  <si>
    <t>ΥΒΡΙΔΙΚΟΙ ΣΤΑΘΜΟΙ</t>
  </si>
  <si>
    <t>Α/Α</t>
  </si>
  <si>
    <t>ΗΛΕΚΤΡΙΚΟ ΣΥΣΤΗΜΑ</t>
  </si>
  <si>
    <t xml:space="preserve">ΕΓΚΕΚΡΙΜΕΝΑ ΠΕΡΙΘΩΡΙΑ ΙΣΧΥΟΣ ΑΝΑ ΗΛΕΚΤΡΙΚΟ ΣΥΣΤΗΜΑ (MW) ΣΥΜΦΩΝΑ ΜΕ ΤΗΝ Ε-74/2023 ΑΠΟΦΑΣΗ ΤΗΣ ΡΑΑΕΥ </t>
  </si>
  <si>
    <t xml:space="preserve">ΠΛΗΘΟΣ ΛΕΙΤΟΥΡΓΟΥΝΤΩN ΣΤΑΘΜΩΝ ΑΝΑ ΗΣ </t>
  </si>
  <si>
    <t>ΙΣΧΥΣ ΛΕΙΤΟΥΡΓΟΥΝΤΩN ΣΤΑΘΜΩΝ ΑΝΑ ΗΣ (MW)</t>
  </si>
  <si>
    <t>ΠΛΗΘΟΣ ΑΙΤΗΜΑΤΩΝ ΣΕ ΕΞΕΛΙΞΗ ΑΔΕΙΟΔΟΤΙΚΗΣ ΚΑΤΑΣΤΑΣΗΣ ***</t>
  </si>
  <si>
    <t>ΔΕΣΜΕΥΜΕΝΗ ΙΣΧΥΣ - ΣΕ ΕΞΕΛΙΞΗ ΑΔΕΙΟΔΟΤΙΚΗΣ ΚΑΤΑΣΤΑΣΗΣ ΑΝΑ ΗΣ (MW) ***</t>
  </si>
  <si>
    <t>ΤΡΕΧΟΝ ΔΙΑΘΕΣΙΜΟ ΠΕΡΙΘΩΡΙΟ ΙΣΧΥΟΣ AΝΑ ΗΣ  (MW)</t>
  </si>
  <si>
    <t>ΠΛΗΘΟΣ ΠΛΗΡΩΝ ΑΙΤΗΜΑΤΩΝ ΓΙΑ ΟΠΣ ΑΝΑ ΗΣ</t>
  </si>
  <si>
    <t>ΙΣΧΥΣ ΠΛΗΡΩΝ ΑΙΤΗΜΑΤΩΝ  ΓΙΑ ΟΠΣ ΑΝΑ ΗΣ (MW)</t>
  </si>
  <si>
    <t>ΠΛΗΘΟΣ ΕΛΛΙΠΩΝ ΑΙΤΗΜΑΤΩΝ ΓΙΑ ΟΠΣ ΑΝΑ ΗΣ****</t>
  </si>
  <si>
    <t>ΙΣΧΥΣ ΕΛΛΙΠΩΝ ΑΙΤΗΜΑΤΩΝ ΓΙΑ ΟΠΣ ΑΝΑ ΗΣ (MW)</t>
  </si>
  <si>
    <t>ΗΣ ΑΓΑΘΟΝΗΣΙ</t>
  </si>
  <si>
    <t>ΗΣ ΑΓ. ΕΥΣΤΡΑΤΙΟΣ</t>
  </si>
  <si>
    <t>ΗΣ ΑΜΟΡΓΟΥ</t>
  </si>
  <si>
    <t>ΗΣ ΑΝΑΦΗΣ</t>
  </si>
  <si>
    <t>ΗΣ ΑΝΤΙΚΥΘΗΡΑ</t>
  </si>
  <si>
    <t>ΗΣ ΑΡΚΙΟΙ</t>
  </si>
  <si>
    <t>ΗΣ ΑΣΤΥΠΑΛΑΙΑΣ</t>
  </si>
  <si>
    <t>ΗΣ ΓΑΥΔΟΥ</t>
  </si>
  <si>
    <t>ΗΣ ΔΟΝΟΥΣΑΣ</t>
  </si>
  <si>
    <t>ΗΣ ΕΡΕΙΚΟΥΣΑΣ</t>
  </si>
  <si>
    <t>ΗΣ ΘΗΡΑΣ (ΣΥΜΠΛΕΓΜΑ)</t>
  </si>
  <si>
    <t>ΗΣ ΙΚΑΡΙΑΣ</t>
  </si>
  <si>
    <t>ΗΣ ΚΑΡΠΑΘΟΥ (ΣΥΜΠΛΕΓΜΑ)</t>
  </si>
  <si>
    <t>ΗΣ ΚΥΘΝΟΥ</t>
  </si>
  <si>
    <t>ΗΣ ΚΩ ΚΑΛΥΜΝΟΥ (ΣΥΜΠΛΕΓΜΑ)</t>
  </si>
  <si>
    <t>ΗΣ ΛΕΣΒΟΥ</t>
  </si>
  <si>
    <t>ΗΣ ΛΗΜΝΟΥ</t>
  </si>
  <si>
    <t>ΗΣ ΜΕΓΙΣΤΗΣ</t>
  </si>
  <si>
    <t>ΗΣ ΜΗΛΟΥ (ΣΥΜΠΛΕΓΜΑ)</t>
  </si>
  <si>
    <t>ΗΣ ΟΘΩΝΩΝ</t>
  </si>
  <si>
    <t>ΗΣ ΣΑΜΟΥ (ΣΥΜΠΛΕΓΜΑ)</t>
  </si>
  <si>
    <t>ΗΣ ΠΑΤΜΟΥ</t>
  </si>
  <si>
    <t>ΗΣ ΣΕΡΙΦΟΥ</t>
  </si>
  <si>
    <t>ΗΣ ΣΙΦΝΟΥ</t>
  </si>
  <si>
    <t>ΗΣ ΣΚΥΡΟΥ</t>
  </si>
  <si>
    <t>ΗΣ ΣΥΜΗΣ</t>
  </si>
  <si>
    <t>ΗΣ ΧΙΟΥ (ΣΥΜΠΛΕΓΜΑ)</t>
  </si>
  <si>
    <t xml:space="preserve">ΗΣ ΡΟΔΟΥ </t>
  </si>
  <si>
    <t>(1) Θα επαναπροσδιοριστεί από τον αρμόδιο Διαχειριστή λαμβάνοντας υπόψη τις φάσεις ανάπτυξης (Α’ ή/και Β’) των ΥΒΣ του άρθρου 21Α του ν. 4414/2016, όπως ισχύει</t>
  </si>
  <si>
    <t>(2) Το εγκεκριμένο περιθώριο διαμοιράζεται από κοινοί για ΥΒΣ και ΣΒΒελ με περιορισμό των ΣΒΒελ στα 200 kW</t>
  </si>
  <si>
    <t>*Το περιθώριο δυνατότητας ένταξης θα εξεταστεί από τον αρμόδιο Διαχειριστή μετά την υλοποίηση του Ερευνητικού Επιδεικτικού
Έργου του άρθρου 152 του ν. 4495/2017</t>
  </si>
  <si>
    <t>** Τα περιθώρια εγγυημένης ισχύος ΥΒΣ – εγκατεστημένης ισχύος ΑΠΕ προσδιορίζονται με βάση τις καμπύλες του Σχήματος 1 της Ε-74/2023 απόφασης της ΡΑΑΕΥ</t>
  </si>
  <si>
    <t>***Το περιθώριο δυνατότητας ένταξης θα εξεταστεί από τον αρμόδιο Διαχειριστή μετά την υλοποίηση του ΥΒΣ ΕΠΕ του άρθρου 151
του ν. 4495/2017</t>
  </si>
  <si>
    <t>****Τα περιθώρια εγγυημένης ισχύος ΥΒΣ – εγκατεστημένης ισχύος ΑΠΕ προσδιορίζονται με βάση τις καμπύλες του Σχήματος 1 της Ε-74/2023 απόφασης της ΡΑΑΕΥ. Θα
επαναπροσδιοριστούν από τον αρμόδιο Διαχειριστή λαμβάνοντας υπόψη τις φάσεις ανάπτυξης (Α’ ή/και Β’) των ΥΒΣ του άρθρου 21Α
του ν. 4414/2016, όπως ισχύει</t>
  </si>
  <si>
    <t>***** Τα περιθώρια κατανεμόμενων σταθμών γεωθερμίας-ΣΒΒελ/ΥΒΣ δίνονται με την καμπύλη του Σχήματος 2 της Ε-74/2023 απόφασης της ΡΑΑΕΥ. Η μέγιστη δυνατότηταυποδοχής ΥΒΣ συναρτάται με την εγκατεστημένη ισχύ σταθμού γεωθερμίας/ΣΒΒελ σύμφωνα με το διάγραμμα, με το ανώτατο όριο εγγυημένης ισχύος για ΥΒΣ να τίθεται στα 15 MW για μηδενική εγκατεστημένη ισχύ των λοιπών κατανεμόμενων τεχνολογιών</t>
  </si>
  <si>
    <t>****** Το περιθώριο δυνατότητας ένταξης θα εξετάζεται από τον αρμόδιο Διαχειριστή κατά τη χορήγηση της οικείας άδειας παραγωγής, ατομικά ανά σταθμό, συμπεριλαμβανομένου σταθμού Γ/Θ</t>
  </si>
  <si>
    <t>**</t>
  </si>
  <si>
    <t>*</t>
  </si>
  <si>
    <t>0(1)</t>
  </si>
  <si>
    <t>***</t>
  </si>
  <si>
    <t>****</t>
  </si>
  <si>
    <t>1,6 (2)</t>
  </si>
  <si>
    <t>*****</t>
  </si>
  <si>
    <t>******</t>
  </si>
  <si>
    <t xml:space="preserve"> ΣΤΟΙΧΕΙΑ ΑΔΕΙΟΔΟΤΙΚΗΣ ΚΑΤΑΣΤΑΣΗΣ ΥΒΡΙΔΙΚΩΝ ΣΤΑΘΜΩΝ</t>
  </si>
  <si>
    <t>A/A</t>
  </si>
  <si>
    <t>ΠΛΗΘΟΣ ΕΛΛΙΠΩΝ ΑΙΤΗΜΑΤΩΝ ΣΕ ΕΚΚΡΕΜΟΤΗΤΑ</t>
  </si>
  <si>
    <t>ΙΣΧΥΣ ΕΛΛΙΠΩΝ ΑΙΤΗΜΑΤΩΝ ΣΕ ΕΚΚΡΕΜΟΤΗΤΑ (MW)</t>
  </si>
  <si>
    <t xml:space="preserve">ΠΛΗΘΟΣ ΠΛΗΡΩΝ ΑΙΤΗΜΑΤΩΝ ΣΕ ΕΚΚΡΕΜΟΤΗΤΑ 
 </t>
  </si>
  <si>
    <t>ΙΣΧΥΣ ΠΛΗΡΩΝ ΑΙΤΗΜΑΤΩΝ ΣΕ ΕΚΚΡΕΜΟΤΗΤΑ
(MW)</t>
  </si>
  <si>
    <t>ΠΛΗΘΟΣ ΑΙΤΗΜΑΤΩΝ ΜΕ  ΜΗ ΔΕΣΜΕΥΤΙΚΗΣ ΠΡΟΣΦΟΡΑΣ ΣΥΝΔΕΣΗΣ</t>
  </si>
  <si>
    <t>ΙΣΧΥΣ ΑΙΤΗΜΑΤΩΝ ΜΕ  ΜΗ ΔΕΣΜΕΥΤΙΚΗΣ ΠΡΟΣΦΟΡΑΣ ΣΥΝΔΕΣΗΣ (MW)</t>
  </si>
  <si>
    <t>ΠΛΗΘΟΣ ΑΙΤΗΜΑΤΩΝ ΣΤΟ ΣΤΑΔΙΟ ΟΡΙΣΤΙΚΗΣ ΠΡΟΣΦΟΡΑΣ ΣΥΝΔΕΣΗΣ</t>
  </si>
  <si>
    <t>ΙΣΧΥΣ ΑΙΤΗΜΑΤΩΝ ΣΤΟ ΣΤΑΔΙΟ ΟΡΙΣΤΙΚΗΣ ΠΡΟΣΦΟΡΑΣ ΣΥΝΔΕΣΗΣ (MW)</t>
  </si>
  <si>
    <t>ΠΛΗΘΟΣ ΑΙΤΗΜΑΤΩΝ ΣΤΟ ΣΤΑΔΙΟ ΣΥΜΒΑΣΗΣ ΣΥΝΔΕΣΗΣ</t>
  </si>
  <si>
    <t>ΙΣΧΥΣ ΑΙΤΗΜΑΤΩΝ ΣΤΟ ΣΤΑΔΙΟ ΣΥΜΒΑΣΗΣ ΣΥΝΔΕΣΗΣ (MW)</t>
  </si>
  <si>
    <t>ΠΛΗΘΟΣ ΑΙΤΗΜΑΤΩΝ ΣΤΟ ΣΤΑΔΙΟ ΣΥΜΒΑΣΗΣ ΠΩΛΗΣΗΣ</t>
  </si>
  <si>
    <t>ΙΣΧΥΣ ΑΙΤΗΜΑΤΩΝ ΣΤΟ ΣΤΑΔΙΟ ΣΥΜΒΑΣΗΣ ΠΩΛΗΣΗΣ (MW)</t>
  </si>
  <si>
    <t>ΠΛΗΘΟΣ ΛΕΙΤΟΥΡΓΟΥΝΤΩΝ ΣΤΑΘΜΩΝ</t>
  </si>
  <si>
    <t>ΙΣΧΥΣ ΛΕΙΤΟΥΡΓΟΥΝΤΩΝ ΣΤΑΘΜΩΝ (MW)</t>
  </si>
  <si>
    <t>ΤΡΕΧΟΝ ΣΤΑΔΙΟ ΑΙΤΗΣΗΣ</t>
  </si>
  <si>
    <t>ΝΗΣΙ</t>
  </si>
  <si>
    <t>ΤΕΧΝΟΛΟΓΙΑ</t>
  </si>
  <si>
    <t>ΟΝΟΜΑΤΕΠΩΝΥΜΟ / ΕΠΩΝΥΜΙΑ</t>
  </si>
  <si>
    <t>ΑΡ. ΠΡΩΤ. ΑΙΤΗΣΗΣ</t>
  </si>
  <si>
    <t>ΗΜΕΡΟΜΗΝΙΑ ΥΠΟΒΟΛΗΣ ΑΙΤΗΣΗΣ</t>
  </si>
  <si>
    <t>ΕΓΓΥΗΜΕΝΗ ΙΣΧΥΣ (MW)</t>
  </si>
  <si>
    <t>ΕΓΚΑΤΕΣΤΗΜΕΝΗ ΙΣΧΥΣ ΑΠΕ  (MW)</t>
  </si>
  <si>
    <t>ΕΙΔΟΣ ΠΑΡΑΓΩΓΟΥ 
(ΑΝΕΞΑΡΤΗΤΟΣ / ΑΥΤΟΠΑΡΑΓΩΓΟΣ)</t>
  </si>
  <si>
    <t>ΑΡΙΘΜΟΣ ΠΡΩΤΟΚΟΛΛΟΥ ΡΑΕ</t>
  </si>
  <si>
    <t>ΕΙΔΟΣ ΣΤΑΘΜΟΥ</t>
  </si>
  <si>
    <t>ΘΕΣΗ ΕΓΚΑΤΑΣΤΑΣΗΣ</t>
  </si>
  <si>
    <t>ΔΗΜΟΤΙΚΗ ΕΝΟΤΗΤΑ</t>
  </si>
  <si>
    <t>ΔΗΜΟΣ</t>
  </si>
  <si>
    <t>ΠΕΡΙΦ/ΚΗ ΕΝΟΤΗΤΑ</t>
  </si>
  <si>
    <t>ΗΜΕΡΟΜΗΝΙΑ ΕΝΑΡΞΗΣ ΕΞΕΤΑΣΗΣ ΑΙΤΗΣΗΣ</t>
  </si>
  <si>
    <t>ΗΜΕΡΟΜΗΝΙΑ ΛΗΞΗΣ ΕΞΕΤΑΣΗΣ ΑΙΤΗΣΗΣ</t>
  </si>
  <si>
    <t>ΠΛΗΡΗΣ / ΕΛΛΙΠΗΣ ΦΑΚΕΛΟΣ</t>
  </si>
  <si>
    <t>ΗΜΕΡΟΜΗΝΙΑ ΠΛΗΡΟΤΗΤΑΣ ΦΑΚΕΛΟΥ</t>
  </si>
  <si>
    <t>ΗΜΕΡΟΜΗΝΙΑ ΕΝΗΜΕΡΩΣΗΣ ΑΙΤΟΥΝΤΟΣ ΓΙΑ ΤΥΧΟΝ ΕΛΛΕΙΨΕΙΣ</t>
  </si>
  <si>
    <t>ΟΜΑΔΑ ΠΡΟΤΕΡΑΙΟΤΗΤΑΣ</t>
  </si>
  <si>
    <t>ΗΜΕΡΟΜΗΝΙΑ ΠΡΟΤΕΡΑΙΟΤΗΤΑΣ ΕΞΕΤΑΣΗΣ</t>
  </si>
  <si>
    <t>ΗΜ/ΝΙΑ ΧΟΡΗΓΗΣΗΣ Μ.Δ.Π.Σ</t>
  </si>
  <si>
    <t>ΗΜ/ΝΙΑ ΥΠΟΒΟΛΗΣ ΕΠΟ/ΠΠΔ</t>
  </si>
  <si>
    <t>ΗΜ/ΝΙΑ ΥΠΟΒΟΛΗΣ ΓΙΑ Ο.Π.Σ</t>
  </si>
  <si>
    <t xml:space="preserve">ΗΜ/ΝΙΑ 
ΧΟΡΗΓΗΣΗΣ
Ο.Π.Σ
</t>
  </si>
  <si>
    <t>ΗΜ/ΝΙΑ
ΛΗΞΗΣ 
ΟΠΣ</t>
  </si>
  <si>
    <t>ΗΜ/ΝΙΑ 
ΥΠΟΓΡΑΦΗΣ 
ΣΥΜΒΑΣΗΣ 
ΣΥΝΔΕΣΗΣ</t>
  </si>
  <si>
    <t>ΗΜ/ΝΙΑ 
ΥΠΟΓΡΑΦΗΣ 
ΣΥΜΒΑΣΗΣ ΛΕΙΤΟΥΡΓΙΚΗΣ ΕΝΙΣΧΥΣΗΣ</t>
  </si>
  <si>
    <t>ΗΜ/ΝΙΑ 
ΔΗΛΩΣΗΣ 
ΕΤΟΙΜΟΤΗΤΑΣ</t>
  </si>
  <si>
    <t>ΗΜ/ΝΙΑ 
ΑΙΤΗΣΗΣ 
ΕΝΕΡΓΟΠΟΙΗΣΗΣ</t>
  </si>
  <si>
    <t>ΗΜ/ΝΙΑ
ΕΝΕΡΓΟΠΟΙΗΣΗΣ
ΣΥΝΔΕΣΗΣ</t>
  </si>
  <si>
    <t>ΠΑΡΑΤΗΡΗΣΕΙΣ</t>
  </si>
  <si>
    <t>ΣΧΟΛΙΑ ΑΚΥΡΩΣΗΣ</t>
  </si>
  <si>
    <t>ΑΙΤΗΜΑ ΓΙΑ ΟΠΣ</t>
  </si>
  <si>
    <t>ΥΒΡΙΔΙΚΟΣ ΜΕ ΣΥΣΤΟΙΧΙΕΣ ΣΥΣΣΩΡΕΥΤΩΝ ΚΑΙ Φ/Β ΣΤΑΘΜΟ</t>
  </si>
  <si>
    <t>ΕΛΛΗΝΙΚΟΙ ΥΒΡΙΔΙΚΟΙ ΣΤΑΘΜΟΙ ΑΝΩΝΥΜΗ ΕΤΑΙΡΕΙΑ (δ.τ. Ε.Υ.Σ. Α.Ε.)</t>
  </si>
  <si>
    <t>16.06.2020</t>
  </si>
  <si>
    <t>ΑΝΕΞΑΡΤΗΤΟΣ</t>
  </si>
  <si>
    <t>ΜΕ ΒΕΒΑΙΩΣΗ ΠΑΡΑΓΩΓΟΥ ΕΙΔΙΚΟΥ ΕΡΓΟΥ</t>
  </si>
  <si>
    <t>ΚΑΛΥΜΝΟΥ</t>
  </si>
  <si>
    <t>25.06.2020</t>
  </si>
  <si>
    <t>26.10.2020</t>
  </si>
  <si>
    <t>ΕΛΛΙΠΗΣ</t>
  </si>
  <si>
    <t>15.07.2020</t>
  </si>
  <si>
    <t>12.04.2022</t>
  </si>
  <si>
    <t xml:space="preserve">ΛΟΓΩ ΑΡΘ.159 Ν.4759/2020 ΑΝΑΣΤΕΛΛΕΤΑΙ Η ΧΟΡΗΓΗΣΗ ΟΠΣ </t>
  </si>
  <si>
    <t>ΑΚΡΙΒΗΣ ΙΣΧΥΣ (MW)</t>
  </si>
  <si>
    <t>ΑΠΟΔΕΣΜΕΥΣΗ ΙΣΧΥΟΣ (MW)</t>
  </si>
  <si>
    <t>ΥΠΟΓΡΑΦΗ ΣΥΜΒΑΣΗΣ ΣΥΝΔΕΣΗΣ</t>
  </si>
  <si>
    <t>ΑΓΙΟΣ ΕΥΣΤΡΑΤΙΟΣ</t>
  </si>
  <si>
    <t xml:space="preserve">ΥΒΡΙΔΙΚΟΣ ΜΕ ΣΥΣΤΟΙΧΙΕΣ ΣΥΣΣΩΡΕΥΤΩΝ Φ/Β ΣΤΑΘΜΟ ΚΑΙ Α/Π </t>
  </si>
  <si>
    <t>ΔΗΜΟΣ ΑΓΙΟΥ ΕΥΣΤΡΑΤΙΟΥ</t>
  </si>
  <si>
    <t>21.07.2021</t>
  </si>
  <si>
    <t>04371</t>
  </si>
  <si>
    <t>ΠΟΛΥΝΟΤΝΟ</t>
  </si>
  <si>
    <t>ΑΓΙΟΥ ΕΥΣΤΡΑΤΙΟΥ</t>
  </si>
  <si>
    <t>ΛΗΜΝΟΥ</t>
  </si>
  <si>
    <t>23.07.2021</t>
  </si>
  <si>
    <t>11.10.2021</t>
  </si>
  <si>
    <t>01.10.2021</t>
  </si>
  <si>
    <t>30.07.2021</t>
  </si>
  <si>
    <t>19.10.2021
ΕΠΙΚΑΙΡΟΠΟΙΗΘΗΚΕ 
29.12.2021</t>
  </si>
  <si>
    <t>26.04.2023</t>
  </si>
  <si>
    <t>ΧΟΡΗΓΗΣΗ Μ.Δ.Π.Σ</t>
  </si>
  <si>
    <t>ΑΜΟΡΓΟΣ</t>
  </si>
  <si>
    <t>22.06.2020</t>
  </si>
  <si>
    <t>ΔΗΜΗΤΡΙΕΣ-ΚΑΜΑΡΙ</t>
  </si>
  <si>
    <t>ΑΜΟΡΓΟΥ</t>
  </si>
  <si>
    <t>ΝΑΞΟΥ</t>
  </si>
  <si>
    <t>29.06.2020</t>
  </si>
  <si>
    <t>25.11.2020</t>
  </si>
  <si>
    <t>01.12.2020</t>
  </si>
  <si>
    <t>ΔΥΤΙΚΟΣ ΥΒΡΙΔΙΚΟΣ Α.Ε. (DYTIKOS HYBRID A.E.)</t>
  </si>
  <si>
    <t>06.05.2020</t>
  </si>
  <si>
    <t>ΠΛΗΡΗΣ</t>
  </si>
  <si>
    <t>16.10.2020</t>
  </si>
  <si>
    <t>17.06.2020</t>
  </si>
  <si>
    <t>26.03.2021</t>
  </si>
  <si>
    <t>ΥΒΡΙΔΙΚΟΣ ΜΕ ΣΥΣΤΟΙΧΙΕΣ ΣΥΣΣΩΡΕΥΤΩΝ Φ/Β ΣΤΑΘΜΟ ΚΑΙ Α/Π</t>
  </si>
  <si>
    <t>09.01.2024</t>
  </si>
  <si>
    <t>ΑΝΤΙΚΥΘΗΡΑ</t>
  </si>
  <si>
    <t>04136</t>
  </si>
  <si>
    <t>ΑΜΠΕΛΑ</t>
  </si>
  <si>
    <t>ΑΝΤΙΚΥΘΗΡΩΝ</t>
  </si>
  <si>
    <t>ΚΥΘΗΡΩΝ</t>
  </si>
  <si>
    <t>ΝΗΣΩΝ</t>
  </si>
  <si>
    <t>09.12.2020</t>
  </si>
  <si>
    <t>15.12.2020</t>
  </si>
  <si>
    <t>03.02.2021</t>
  </si>
  <si>
    <t>ΠΑΤΜΟΥ</t>
  </si>
  <si>
    <t>09.08.2021</t>
  </si>
  <si>
    <t>02.03.2021</t>
  </si>
  <si>
    <t>18.08.2021</t>
  </si>
  <si>
    <t>ΟΠΣ</t>
  </si>
  <si>
    <t>ΑΣΤΥΠΑΛΑΙΑΣ</t>
  </si>
  <si>
    <t>ΑΣΤΥΠΑΛΑΙΑ</t>
  </si>
  <si>
    <t xml:space="preserve">ΥΒΡΙΔΙΚΟΣ ΜΕ ΣΥΣΤΟΙΧΙΕΣ ΣΥΣΣΩΡΕΥΤΩΝ Φ/Β ΣΤΑΘΜΟ </t>
  </si>
  <si>
    <t>ΔΕΗ ΑΝΑΝΕΩΣΙΜΕΣ ΜΟΝΟΠΡΟΣΩΠΗ Α.Ε.</t>
  </si>
  <si>
    <t>16.06.2023</t>
  </si>
  <si>
    <t>05132</t>
  </si>
  <si>
    <t>ΜΑΡΜΑΡΙ - ΑΓ. ΤΡΙΑΔΑ -
ΠΑΛΙΟΜΥΛΟΣ</t>
  </si>
  <si>
    <t>19.06.2023</t>
  </si>
  <si>
    <t>29.07.2024</t>
  </si>
  <si>
    <t>ΓΑΥΔΟΣ</t>
  </si>
  <si>
    <t>04141</t>
  </si>
  <si>
    <t>ΜΥΛΟΙ</t>
  </si>
  <si>
    <t>ΓΑΥΔΟΥ</t>
  </si>
  <si>
    <t>ΧΑΝΙΩΝ</t>
  </si>
  <si>
    <t>02.07.2020</t>
  </si>
  <si>
    <t>18.11.2020</t>
  </si>
  <si>
    <t>ΔΟΝΟΥΣΑ</t>
  </si>
  <si>
    <t>04135</t>
  </si>
  <si>
    <t>ΤΗΣ ΠΑΝΑΓΙΑΣ Ο ΚΑΒΟΣ</t>
  </si>
  <si>
    <t>ΔΟΝΟΥΣΗΣ</t>
  </si>
  <si>
    <t>EUNICE LABORATORIES ΜΟΝΟΠΡΟΣΩΠΗ ΑΝΩΝΥΜΗ ΕΤΑΙΡΙΑ (δ.τ. EUNISE LABORATORIES M.Α.Ε.)</t>
  </si>
  <si>
    <t>04216</t>
  </si>
  <si>
    <t>ΚΑΨΑΛΑ</t>
  </si>
  <si>
    <t>ΑΚΥΡΩΣΗ</t>
  </si>
  <si>
    <t>ΕΡΕΙΚΟΥΣΣΑΣ</t>
  </si>
  <si>
    <t>ΕΡΕΙΚΟΥΣΣΑ</t>
  </si>
  <si>
    <t>04138</t>
  </si>
  <si>
    <t>ΠΟΡΤΟ - ΑΓΙΟΣ ΝΙΚΟΛΑΟΣ</t>
  </si>
  <si>
    <t>ΕΡΕΙΚΟΥΣΣΗΣ</t>
  </si>
  <si>
    <t>ΚΕΡΚΥΡΑΣ</t>
  </si>
  <si>
    <t>10.02.2021</t>
  </si>
  <si>
    <t>ΛΟΓΩ ΑΡΘΡΟΥ 52 ΤΟΥ ν. 4951/2022</t>
  </si>
  <si>
    <t>ΕΝΕΡΓΟΠΟΙΣΗ</t>
  </si>
  <si>
    <t>ΙΚΑΡΙΑΣ</t>
  </si>
  <si>
    <t>ΙΚΑΡΙΑ</t>
  </si>
  <si>
    <t xml:space="preserve">ΥΒΡΙΔΙΚΟΣ ΜΕ ΑΝΤΛΙΣΙΟΤΑΜΙΕΥΣΗ Φ/Β ΣΤΑΘΜΟ, Α/Π </t>
  </si>
  <si>
    <t>ΔΕΗ ΑΝΑΝΕΩΣΙΜΕΣ Α.Ε.</t>
  </si>
  <si>
    <t>ΑΠΟΦΑΣΗ ΡΑΕ
ΥΠ' ΑΡΙΘΜ 1147/2011</t>
  </si>
  <si>
    <t>ΚΑΤΩ ΠΡΟΣΠΕΡΑ Δ. ΙΚΑΡΙΑΣ</t>
  </si>
  <si>
    <t>04.03.2005</t>
  </si>
  <si>
    <t>-</t>
  </si>
  <si>
    <t>01.09.2010 ΤΡΟΠΟΠΟΙΗΘΗΚΕ 18.07.2014</t>
  </si>
  <si>
    <t>13.07.2018</t>
  </si>
  <si>
    <t>13.11.2018 (ΓΙΑ ΑΠ)
06.02.2019 (ΓΙΑ ΤΟΝ ΜΥΗΣ ΣΤΗΝ ΠΡΟΣΠΕΡΑ)</t>
  </si>
  <si>
    <t>ΚΑΡΠΑΘΟΥ</t>
  </si>
  <si>
    <t>ΚΑΡΠΑΘΟΣ</t>
  </si>
  <si>
    <t>07.05.2020</t>
  </si>
  <si>
    <t>ΑΠΟΦΑΣΗ ΡΑΕ
ΥΠ' ΑΡΙΘΜ 713/2020</t>
  </si>
  <si>
    <t>ΒΟΛΑΚΑΣ - ΣΑΝΤΑΛΟΣ</t>
  </si>
  <si>
    <t>20.05.2020</t>
  </si>
  <si>
    <t>01.09.2023</t>
  </si>
  <si>
    <t>04270</t>
  </si>
  <si>
    <t>ΚΕΦΑΛΑ</t>
  </si>
  <si>
    <t>ΚΑΡΠΑΘΟΥ - ΗΡΩΙΚΗΣ ΝΗΣΟΥ ΚΑΣΟΥ</t>
  </si>
  <si>
    <t>ΣΕ ΛΕΙΤΟΥΡΓΙΑ</t>
  </si>
  <si>
    <t>ΚΩ- ΚΑΛΥΜΝΟΥ</t>
  </si>
  <si>
    <t>ΤΗΛΟΣ</t>
  </si>
  <si>
    <t>EUNICE LABORATORIES</t>
  </si>
  <si>
    <t>18.10.2016</t>
  </si>
  <si>
    <t>ΑΓ. ΚΩΝΣΤΑΝΤΙΝΟΣ</t>
  </si>
  <si>
    <t>ΤΗΛΟΥ</t>
  </si>
  <si>
    <t>13.02.2017</t>
  </si>
  <si>
    <t>22.12.2016</t>
  </si>
  <si>
    <t>21.02.2017</t>
  </si>
  <si>
    <t>20.09.2017</t>
  </si>
  <si>
    <t>15.01.2018</t>
  </si>
  <si>
    <t>14.09.2019</t>
  </si>
  <si>
    <t>ΚΩΣ</t>
  </si>
  <si>
    <t>04101</t>
  </si>
  <si>
    <t>ΕΛΛΗΝΙΚΑ</t>
  </si>
  <si>
    <t>ΗΡΑΚΛΕΙΔΩΝ</t>
  </si>
  <si>
    <t>ΚΩ</t>
  </si>
  <si>
    <t>25.05.2020</t>
  </si>
  <si>
    <t>04100</t>
  </si>
  <si>
    <t>ΑΛΕΥΡΩΤΕΣ</t>
  </si>
  <si>
    <t>ΔΙΚΑΙΟΥ</t>
  </si>
  <si>
    <t>ΛΟΓΩ ΑΡΘΡΟΥ 52 ΤΟΥ ν. 4951/2023</t>
  </si>
  <si>
    <t>04099</t>
  </si>
  <si>
    <t>ΚΑΛΑΜΙ</t>
  </si>
  <si>
    <t>11.05.2020</t>
  </si>
  <si>
    <t>13.05.2020</t>
  </si>
  <si>
    <t>ΛΟΓΩ ΑΡΘΡΟΥ 52 ΤΟΥ ν. 4951/2024</t>
  </si>
  <si>
    <t>04097</t>
  </si>
  <si>
    <t>ΠΟΤΑΜΙ</t>
  </si>
  <si>
    <t>ΛΟΓΩ ΑΡΘΡΟΥ 52 ΤΟΥ ν. 4951/2025</t>
  </si>
  <si>
    <t>04102</t>
  </si>
  <si>
    <t>ΚΑΡΟΥΛΙΑ</t>
  </si>
  <si>
    <t>ΛΟΓΩ ΑΡΘΡΟΥ 52 ΤΟΥ ν. 4951/2026</t>
  </si>
  <si>
    <t>04098</t>
  </si>
  <si>
    <t>ΣΙΣΑΜΙΑ</t>
  </si>
  <si>
    <t>29.05.2020</t>
  </si>
  <si>
    <t>ΛΟΓΩ ΑΡΘΡΟΥ 52 ΤΟΥ ν. 4951/2027</t>
  </si>
  <si>
    <t>04103</t>
  </si>
  <si>
    <t>ΚΑΡΑΠΗΔΙΑ</t>
  </si>
  <si>
    <t>ΛΟΓΩ ΑΡΘΡΟΥ 52 ΤΟΥ ν. 4951/2028</t>
  </si>
  <si>
    <t>04104</t>
  </si>
  <si>
    <t>ΒΟΥΛΙΣΜΑΤΑ</t>
  </si>
  <si>
    <t>ΛΟΓΩ ΑΡΘΡΟΥ 52 ΤΟΥ ν. 4951/2029</t>
  </si>
  <si>
    <t>04105</t>
  </si>
  <si>
    <t>ΚΟΧΥΛΑΡΙ</t>
  </si>
  <si>
    <t>ΛΟΓΩ ΑΡΘΡΟΥ 52 ΤΟΥ ν. 4951/2030</t>
  </si>
  <si>
    <t>04106</t>
  </si>
  <si>
    <t>ΛΑΚΚΟΣ</t>
  </si>
  <si>
    <t>ΛΟΓΩ ΑΡΘΡΟΥ 52 ΤΟΥ ν. 4951/2031</t>
  </si>
  <si>
    <t>ΛΕΡΟΣ</t>
  </si>
  <si>
    <t>04110</t>
  </si>
  <si>
    <t>ΠΑΤΕΛΑ- ΞΥΡΟΚΑΜΠΟΣ</t>
  </si>
  <si>
    <t>ΛΕΡΟΥ</t>
  </si>
  <si>
    <t>ΛΟΓΩ ΑΡΘΡΟΥ 52 ΤΟΥ ν. 4951/2032</t>
  </si>
  <si>
    <t>ΛΕΙΨΟΙ</t>
  </si>
  <si>
    <t>ΥΒΡΙΔΙΚΟΣ ΜΕ ΣΥΣΤΟΙΧΙΕΣ ΣΥΣΣΩΡΕΥΤΩΝ ΚΑΙ Α/Π</t>
  </si>
  <si>
    <t>ΔΩΔΕΚΑΝΗΣΟΣ ΑΙΟΛΙΚΗ Α.Ε</t>
  </si>
  <si>
    <t>26.02.2021</t>
  </si>
  <si>
    <t>04240</t>
  </si>
  <si>
    <t>ΠΛΑΚΑ</t>
  </si>
  <si>
    <t>ΛΕΙΨΩΝ</t>
  </si>
  <si>
    <t>05.03.2021</t>
  </si>
  <si>
    <t>11.03.2021</t>
  </si>
  <si>
    <t>16.11.2021</t>
  </si>
  <si>
    <t>03.03.2021</t>
  </si>
  <si>
    <t>04239</t>
  </si>
  <si>
    <t>ΚΟΥΒΑΣ</t>
  </si>
  <si>
    <t>CRETA SOLAR SYSTEM M. A.E.</t>
  </si>
  <si>
    <t>27.05.2022</t>
  </si>
  <si>
    <t>04119</t>
  </si>
  <si>
    <t>ΜΑΤΙΑΔΕΣ</t>
  </si>
  <si>
    <t>30.05.2022</t>
  </si>
  <si>
    <t>31.05.2022</t>
  </si>
  <si>
    <t>ΕΛΠΙΔΟΦΟΡΟΣ ΑΜΑΛΛΟΣ ΞΕΝΟΔΟΧΕΙΑΚΗ ΤΟΥΡΙΣΤΙΚΗ ΚΑΙ ΕΜΠΟΡΙΚΗ ΑΝΩΝΥΜΗ ΕΤΑΙΡΙΑ ( ΔΤ COSMOS RESOLT)</t>
  </si>
  <si>
    <t>12.08.2022</t>
  </si>
  <si>
    <t>04666</t>
  </si>
  <si>
    <t>ΧΑΤΖΗΛΑΚΚΟΣ, ΚΜ73 ΓΑΙΩΝ ΚΕΦΑΛΟΥ</t>
  </si>
  <si>
    <t>20.08.2022</t>
  </si>
  <si>
    <t>Α. ΑΝΤΩΝΙΟΥ ΚΑΙ ΣΙΑ ΟΜΟΡΡΥΘΜΗ ΕΤΑΙΡΙΑ</t>
  </si>
  <si>
    <t>01.11.2022</t>
  </si>
  <si>
    <t>04663</t>
  </si>
  <si>
    <t>ΒΟΥΕΣ ΚΜ947 ΓΑΙΩΝ ΑΝΤΙΜΑΧΕΙΑΣ</t>
  </si>
  <si>
    <t>07.11.2022</t>
  </si>
  <si>
    <t>04664</t>
  </si>
  <si>
    <t>ΤΕΤΡΑΓΩΝΟ ΚΜ250 ΓΑΙΩΝ ΑΝΤΙΜΑΧΕΙΑΣ</t>
  </si>
  <si>
    <t>RUTECH ΣΥΣΤΗΜΑΤΑ ΕΝΕΡΓΕΙΑΣ - ΙΔΙΩΤΙΚΗ ΕΠΙΧΕΙΡΗΣΗ ΠΑΡΟΧΗΣ ΥΠΗΡΕΣΙΩΝ ΑΣΦΑΛΕΙΑΣ ΑΕ</t>
  </si>
  <si>
    <t>04790</t>
  </si>
  <si>
    <t>ΚΜ190 ΓΑΙΩΝ ΑΝΤΙΜΑΧΕΙΑΣ</t>
  </si>
  <si>
    <t>ADDEDVALUE ENERGY
ΜΟΝΟΠΡΟΣΩΠΗ Ι.Κ.Ε.»</t>
  </si>
  <si>
    <t>01.12.2022</t>
  </si>
  <si>
    <t>04791</t>
  </si>
  <si>
    <t>ΚΜ 2801Α ΓΑΙΩΝ ΑΝΤΙΜΑΧΕΙΑΣ</t>
  </si>
  <si>
    <t>08.12.2022</t>
  </si>
  <si>
    <t>PARTNERS ENERGY
Ι.Κ.Ε.</t>
  </si>
  <si>
    <t>04785</t>
  </si>
  <si>
    <t>ΚΜ 790 ΓΑΙΩΝ ΑΝΤΙΜΑΧΕΙΑΣ</t>
  </si>
  <si>
    <t>ΠΕΛΑΓΙΑ ΕΝΕΡΓΕΙΑΚΗ
ΑΝΩΝΥΜΗ ΕΤΑΙΡΕΙΑ</t>
  </si>
  <si>
    <t>04665</t>
  </si>
  <si>
    <t>ΑΝΑΒΑΛΟΥΣΣΑ ΚΜ213Η ΓΑΙΩΝ
ΑΝΤΙΜΑΧΕΙΑΣ</t>
  </si>
  <si>
    <t>ELEMENTAL Ι.Κ.Ε.</t>
  </si>
  <si>
    <t>04784</t>
  </si>
  <si>
    <t>ΚΜ 714 ΓΑΙΩΝ ΑΝΤΙΜΑΧΕΙΑΣ</t>
  </si>
  <si>
    <t>SEMINA SN SOLAR Ε.Ε.</t>
  </si>
  <si>
    <t>04660</t>
  </si>
  <si>
    <t>ΤΕΤΡΑΓΩΝΟ ΚΜ256 ΓΑΙΩΝ
ΑΝΤΙΜΑΧΕΙΑΣ</t>
  </si>
  <si>
    <t>12.12.2022</t>
  </si>
  <si>
    <t>ΥΒΡΙΔΙΚΑ ΣΥΣΤΗΜΑΤΑ ΚΩ ΙΔΙΩΤΙΚΗ ΚΕΦΑΛΑΙΟΥΧΙΚΗ ΕΤΑΙΡΙΑ (δ.τ. ΥΒΡΙΔΙΚΑ ΣΥΣΤΗΜΑΤΑ ΚΩ Ι.Κ.Ε.</t>
  </si>
  <si>
    <t>13.02.2023</t>
  </si>
  <si>
    <t>Τάβολα – Αγροτεμάχια 1169, 1079 ΚΜ Γαιών Αντιμάχειας</t>
  </si>
  <si>
    <t>Αγροτεμάχια 613, 614 ΚΜ Γαιών Αντιμάχειας</t>
  </si>
  <si>
    <t>Πέτρο &amp; Προβάτι – Αγροτεμάχιο 510 ΚΜ Γαιών Αντιμάχειας</t>
  </si>
  <si>
    <t>Αγροτεμάχιο 407 ΚΜ Γαιών Αντιμάχειας</t>
  </si>
  <si>
    <t>Σόχωρο – Αγροτεμάχιο 2016 ΚΜ Γαιών Αντιμάχειας</t>
  </si>
  <si>
    <t>ΑΡΧΙΠΕΛΑΓΟΣ Α.Π.Ε. ΙΔΙΩΤΙΚΗ ΚΕΦΑΛΑΙΟΥΧΙΚΗ ΕΤΑΙΡΕΙΑ με δ.τ. ΑΡΧΙΠΕΛΑΓΟΣ Α.Π.Ε. ΙΚΕ</t>
  </si>
  <si>
    <t>ΠΕΤΡΟ &amp; ΠΡΟΒΑΤΙ - ΑΓΡΟΤΕΜΑΧΙΟ ΥΠ ΑΡΙΘΜ. 919 ΚΜ ΓΑΙΩΝ ΑΝΤΙΜΑΧΕΙΑΣ</t>
  </si>
  <si>
    <t>ΥΒΡΙΔΙΚΑ ΣΥΣΤΗΜΑΤΑ ΑΝΤΙΜΑΧΕΙΑΣ ΜΟΝΟΠΡΟΣΩΠΗ Ι.Κ.Ε. δ.τ. ΥΒΡΙΔΙΚΑ ΣΥΣΤΗΜΑΤΑ ΑΝΤΙΜΑΧΕΙΑΣ Μ. Ι.Κ.Ε.</t>
  </si>
  <si>
    <t>Αγροτεμάχιο 953 ΚΜ Γαιών Αντιμάχειας</t>
  </si>
  <si>
    <t>Κατάφι - Αγροτεμάχιο 768 ΚΜ Γαιών Αντιμάχειας</t>
  </si>
  <si>
    <t>Νέμεσος - Αγροτεμάχιο 606 ΚΜ Γαιών Αντιμάχειας</t>
  </si>
  <si>
    <t>Αγροτεμάχιο 226 ΚΜ Γαιών Αντιμάχειας</t>
  </si>
  <si>
    <t>ΚΑΛΥΜΝΟΣ</t>
  </si>
  <si>
    <t>ΠΕΤΑΛΑΣ ΕΛΕΥΘΕΡΙΟΣ</t>
  </si>
  <si>
    <t>07.02.2023</t>
  </si>
  <si>
    <t>04658</t>
  </si>
  <si>
    <t>ΡΙΚΙΑ-ΛΙΒΑΣ ΣΤΟ ΒΑΘΥ ΚΑΛΥΜΝΟΥ</t>
  </si>
  <si>
    <t>ΚΑΛΥΜΝΙΩΝ</t>
  </si>
  <si>
    <t>01.05.2023</t>
  </si>
  <si>
    <t>ΠΕΤΑΛΑΣ ΙΩΑΝΝΗΣ ΚΑΙ ΣΙΑ Ο.Ε.</t>
  </si>
  <si>
    <t>04657</t>
  </si>
  <si>
    <t>"ΛΑΜΠΩΤΟ" ΣΤΗΜΕΝΙΑ ΧΩΡΙΖΙ ΒΑΘΥ ΚΑΛΥΜΝΟΥ</t>
  </si>
  <si>
    <t>ΑΔΕΛΦΟΙ ΠΕΤΑΛΑ Α.Ε.</t>
  </si>
  <si>
    <t>04656</t>
  </si>
  <si>
    <t>ΛΑΓΚΟΥΝΑΡΑ ΧΩΡΙΖΙ ΒΑΘΥ ΚΑΛΥΜΝΟΥ</t>
  </si>
  <si>
    <t>04778</t>
  </si>
  <si>
    <t>ΧΩΡΙΖΙ ΣΤΗΜΕΝΙΑ ΣΤΟ ΒΑΘΥ ΚΑΛΥΜΝΟΥ</t>
  </si>
  <si>
    <t>04659</t>
  </si>
  <si>
    <t>ΧΩΡΙΖΙ - ΣΤΗΜΕΝΙΑ ΣΤΟ ΒΑΘΥ ΚΑΛΥΜΝΟΥ</t>
  </si>
  <si>
    <t>09.02.2023</t>
  </si>
  <si>
    <t>04787</t>
  </si>
  <si>
    <t>ΕΜΠΟΛΑΣ ΣΤΟ ΒΑΘΥ ΚΑΛΥΜΝΟΥ</t>
  </si>
  <si>
    <t>04786</t>
  </si>
  <si>
    <t>ΕΜΠΟΛΑΣ ΣΤΗΝ ΟΔΟ ΠΡΟΣ ΚΥΡΑ ΨΥΛΗ ΣΤΟ ΒΑΘΗ ΚΑΛΥΜΝΟΥ</t>
  </si>
  <si>
    <t>ΙΞΙΩΝ ΥΒΡΙΔΙΚΟΣ ΣΤΑΘΜΟΣ ΦΥΤΩΡΙΟ ΜΟΝΟΠΡΟΣΩΠΗ
Α.Ε. (δ.τ. ΙΞΙΩΝ ΦΥΤΩΡΙΟ ΜΟΝΟΠΡΟΣΩΠΗ Α.Ε.)</t>
  </si>
  <si>
    <t>09.04.2024</t>
  </si>
  <si>
    <t>05107</t>
  </si>
  <si>
    <t>ΦΥΤΩΡΙΟ</t>
  </si>
  <si>
    <t>ΛΕΣΒΟΥ</t>
  </si>
  <si>
    <t>ΛΕΣΒΟΣ</t>
  </si>
  <si>
    <t>RENEWABLE HYBRID PLATS I ΙΚΕ</t>
  </si>
  <si>
    <t>22.03.2021</t>
  </si>
  <si>
    <t>ΑΠΟΦΑΣΗ ΡΑΕ
ΥΠ' ΑΡΙΘΜ 0051/2021</t>
  </si>
  <si>
    <t>ΠΛΑΤΕΙΑ ΑΓΡΟΤΙΚΗ ΠΕΡΙΦΕΡΕΙΑ ΑΓΙΑΣ ΠΑΡΑΣΚΕΥΗΣ</t>
  </si>
  <si>
    <t>ΑΓΙΑΣ ΠΑΡΑΣΚΕΥΗΣ</t>
  </si>
  <si>
    <t>ΔΥΤΙΚΗΣ ΛΕΣΒΟΥ</t>
  </si>
  <si>
    <t>29.03.2021</t>
  </si>
  <si>
    <t>04.11.2021</t>
  </si>
  <si>
    <t>09.04.2021</t>
  </si>
  <si>
    <t>ΑΔΥΝΑΜΙΑ ΣΥΝΔΕΣΗΣ</t>
  </si>
  <si>
    <t>ΑΠΟΦΑΣΗ ΡΑΕ
ΥΠ' ΑΡΙΘΜ 0049/2021</t>
  </si>
  <si>
    <t>ΠΛΑΤΕΙΑ ΑΓΡΟΤΙΚΗ ΠΕΡΙΦΕΡΕΙΑ ΠΟΛΙΧΝΙΤΟΥ</t>
  </si>
  <si>
    <t>ΠΟΛΙΧΝΙΤΟΥ</t>
  </si>
  <si>
    <t>17.11.2021</t>
  </si>
  <si>
    <t>ΜΕ ΤΟ ΔΔΝ 2113/ 17.05.2022 Ο ΠΑΡΑΓΩΓΟΣ ΑΙΤΗΘΗΚΕ ΕΠΑΝΕΞΕΤΑΣΗ ΤΗΣ ΑΔΥΝΑΜΙΑΣ ΣΥΝΔΕΣΗΣ</t>
  </si>
  <si>
    <t>ΑΠΟΦΑΣΗ ΡΑΕ
ΥΠ' ΑΡΙΘΜ 0050/2021</t>
  </si>
  <si>
    <t>ΠΡΕΣΛΑΣ ΑΓΡΟΤΙΚΗ ΠΕΡΙΦΕΡΕΙΑ ΚΑΛΛΟΝΗΣ</t>
  </si>
  <si>
    <t>ΚΑΛΛΟΝΗΣ</t>
  </si>
  <si>
    <t>30.03.2021</t>
  </si>
  <si>
    <t>ΑΚΤΙΝΑ ΚΡΗΤΗΣ Α.Ε.</t>
  </si>
  <si>
    <t>04179</t>
  </si>
  <si>
    <t>ΒΑΤΣΗ -
ΧΑΒΟΥΝΑ</t>
  </si>
  <si>
    <t>ΜΑΝΤΑΜΑΔΟΥ &amp; ΑΓΙΑΣ
ΠΑΡΑΣΚΕΥΗΣ</t>
  </si>
  <si>
    <t>DIREEN Α.Ε.</t>
  </si>
  <si>
    <t>06.12.2024</t>
  </si>
  <si>
    <t>04204</t>
  </si>
  <si>
    <t>ΚΑΥΚΑΡΕΣ</t>
  </si>
  <si>
    <t>ΜΑΝΤΑΜΑΔΟΥ</t>
  </si>
  <si>
    <t>19.12.2024</t>
  </si>
  <si>
    <t>ΛΗΜΝΟΣ</t>
  </si>
  <si>
    <t>04108</t>
  </si>
  <si>
    <t>ΚΑΨΑΛΑ- ΒΙΓΛΑ- ΚΑΤΣΙΝΙΤΗΣ - ΚΑΜΑΡΩΤΟ</t>
  </si>
  <si>
    <t>ΑΤΣΙΚΗΣ ΚΑΙ ΜΟΥΔΡΟΥ</t>
  </si>
  <si>
    <t>12.05.2022</t>
  </si>
  <si>
    <t>07.06.2022</t>
  </si>
  <si>
    <t>27.08.2021</t>
  </si>
  <si>
    <t>ΟΙΚΟΛΟΓΙΚΗ ΕΝΕΡΓΕΙΑΚΗ ΑΝΩΝΥΜΟΣ ΕΤΑΙΡΙΑ</t>
  </si>
  <si>
    <t>14.05.2020</t>
  </si>
  <si>
    <t>04207</t>
  </si>
  <si>
    <t>ΔΟΚΙΜΙ</t>
  </si>
  <si>
    <t>ΑΤΣΙΚΗΣ</t>
  </si>
  <si>
    <t>30.10.2020</t>
  </si>
  <si>
    <t>23.06.2020</t>
  </si>
  <si>
    <t>17.11.2020</t>
  </si>
  <si>
    <t>18.06.2020</t>
  </si>
  <si>
    <t>28.03.2022</t>
  </si>
  <si>
    <t>04737</t>
  </si>
  <si>
    <t>ΚΛΕΒΟΣΥΚΙΑ</t>
  </si>
  <si>
    <t>08.04.2022</t>
  </si>
  <si>
    <t>04736</t>
  </si>
  <si>
    <t>ΑΚΤΙΝΑ ΚΡΗΤΗΣ ΑΝΩΝΥΜΗ ΕΤΑΙΡΙΑ ΠΑΡΑΓΩΓΗΣ ΚΑΙ ΕΚΜΕΤΑΛΛΕΥΣΗΣ ΕΝΕΡΓΕΙΑΣ</t>
  </si>
  <si>
    <t>14.06.2022</t>
  </si>
  <si>
    <t>04187</t>
  </si>
  <si>
    <t>ΛΑΓΟΠΑΤΙΑ</t>
  </si>
  <si>
    <t>ΜΥΡΙΝΑΣ ΚΑΙ ΝΕΑΣ ΚΟΥΤΑΛΗΣ</t>
  </si>
  <si>
    <t>20.06.2022</t>
  </si>
  <si>
    <t>21.06.2022</t>
  </si>
  <si>
    <t>04184</t>
  </si>
  <si>
    <t>ΠΡΟΦΗΤΗΣ ΗΛΙΑΣ</t>
  </si>
  <si>
    <t>`</t>
  </si>
  <si>
    <t>ΟΘΩΝΩΝ</t>
  </si>
  <si>
    <t>ΟΘΩΝΟΙ</t>
  </si>
  <si>
    <t>04143</t>
  </si>
  <si>
    <t>ΓΚΟΙΤΖΙΜΑΤΙΚΑ</t>
  </si>
  <si>
    <t>10.07.2020</t>
  </si>
  <si>
    <t>ΣΑΜΟΥ</t>
  </si>
  <si>
    <t>ΣΑΜΟΣ</t>
  </si>
  <si>
    <t>11.11.2020</t>
  </si>
  <si>
    <t>04172</t>
  </si>
  <si>
    <t>ΚΑΜΝΑΚΙ</t>
  </si>
  <si>
    <t>ΠΥΘΑΓΟΡΕΙΟΥ</t>
  </si>
  <si>
    <t>20.11.2020</t>
  </si>
  <si>
    <t>14.04.2021</t>
  </si>
  <si>
    <t>04210</t>
  </si>
  <si>
    <t>ΤΣΑΚΑΛΟΡΡΕΜΑ</t>
  </si>
  <si>
    <t>04178</t>
  </si>
  <si>
    <t>ΠΑΛΑΙΟΜΑΝΤΡΙΑ</t>
  </si>
  <si>
    <t>23.11.2020</t>
  </si>
  <si>
    <t>04209</t>
  </si>
  <si>
    <t>ΝΙΚΗΤΗΔΕΣ</t>
  </si>
  <si>
    <t>ΦΟΥΡΝΟΙ</t>
  </si>
  <si>
    <t>EUNICE ΦΕΡΟΥΣΑ ΑΝΩΝΥΜΗ ΕΤΑΙΡΕΙΑ (δ.τ. EUNICE FEROUSA A.E.)</t>
  </si>
  <si>
    <t>01.02.2024</t>
  </si>
  <si>
    <t>04153</t>
  </si>
  <si>
    <t>ΚΕΦΑΛΑΣ</t>
  </si>
  <si>
    <t>ΦΟΥΡΝΟΙ ΚΟΡΣΕΩΝ</t>
  </si>
  <si>
    <t>ΧΟΡΗΓΗΣΗ Μ.Δ.Π.Σ.</t>
  </si>
  <si>
    <t>ΠΑΤΜΟΣ</t>
  </si>
  <si>
    <t>28.04.2020</t>
  </si>
  <si>
    <t>04145</t>
  </si>
  <si>
    <t>ΑΓΙΟΣ ΓΕΩΡΓΙΟΣ</t>
  </si>
  <si>
    <t>30.04.2020</t>
  </si>
  <si>
    <t>29.01.2021</t>
  </si>
  <si>
    <t>05.05.2020</t>
  </si>
  <si>
    <t>11.02.2021</t>
  </si>
  <si>
    <t>04146</t>
  </si>
  <si>
    <t>ΜΕΡΙΚΑΣ ΚΑΙ ΚΑΜΠΟΣ</t>
  </si>
  <si>
    <t>23.02.2021</t>
  </si>
  <si>
    <t>04147</t>
  </si>
  <si>
    <t>ΛΑΜΠΗ</t>
  </si>
  <si>
    <t>04.05.2020</t>
  </si>
  <si>
    <t>19.02.2021</t>
  </si>
  <si>
    <t>04149</t>
  </si>
  <si>
    <t>ΟΣΙΟΣ</t>
  </si>
  <si>
    <t>27.05.2021</t>
  </si>
  <si>
    <t>04148</t>
  </si>
  <si>
    <t>ΣΤΑΥΡΟΣ</t>
  </si>
  <si>
    <t>04144</t>
  </si>
  <si>
    <t>ΦΩΚΙΑΣ</t>
  </si>
  <si>
    <t>04199</t>
  </si>
  <si>
    <t>ΠΑΝΑΓΙΑ ΚΑΛΑΜΙΩΤΙΣΣΑ- ΑΓΙΑ ΠΑΡΑΣΚΕΥΗ -ΜΕΡΙΚΑΣ- ΚΕΡΑΙΕΣ</t>
  </si>
  <si>
    <t>03.07.2020</t>
  </si>
  <si>
    <t>ΜΕ ΤΟ ΔΔΝ 1078/12.03.2021 ΧΟΡΗΓΗΘΗΚΕ ΑΔΥΝΑΜΙΑ ΣΥΝΔΕΣΗΣ</t>
  </si>
  <si>
    <t>ELPEDISON ΠΑΡΑΓΩΓΗ ΗΛΕΚΤΡΙΚΗΣ ΕΝΕΡΓΕΙΑΣ ΜΟΝΟΠΡΟΣΩΠΗ ΑΝΩΝΥΜΗ ΕΤΑΙΡΕΙΑ ( ELPEDISON Μ.Α.Ε.)</t>
  </si>
  <si>
    <t>11.10.2023</t>
  </si>
  <si>
    <t>04208</t>
  </si>
  <si>
    <t>ΠΕΡΙΟΧΗ ΚΟΚΚΙΝΟΣ ΚΑΒΟΣ</t>
  </si>
  <si>
    <t>16.10.2023</t>
  </si>
  <si>
    <t>25.10.2023</t>
  </si>
  <si>
    <t>ΣΚΥΡΟΥ</t>
  </si>
  <si>
    <t>ΣΚΥΡΟΣ</t>
  </si>
  <si>
    <t>29.12.2020</t>
  </si>
  <si>
    <t>04137</t>
  </si>
  <si>
    <t>ΤΡΑΧΥ- ΠΕΥΚΟΣ</t>
  </si>
  <si>
    <t>ΕΥΒΟΙΑΣ</t>
  </si>
  <si>
    <t>12.01.2021</t>
  </si>
  <si>
    <t>ELPEDISON ΠΑΡΑΓΩΓΗ ΗΛΕΚΤΡΙΚΗΣ ΕΝΕΡΓΕΙΑΣ ΜΟΝΟΠΡΟΣΩΠΗ ΑΝΩΝΥΜΗ ΕΤΑΙΡΕΙΑ (δ.τ ΕLPEDISON A.E)</t>
  </si>
  <si>
    <t>11.03.2024</t>
  </si>
  <si>
    <t>04212</t>
  </si>
  <si>
    <t>ΣΤΟΜΑ-ΜΑΛΛΑ</t>
  </si>
  <si>
    <t>ΑΙΤΗΜΑ  ΓΙΑ ΟΠΣ</t>
  </si>
  <si>
    <t>ΡΟΔΟΥ</t>
  </si>
  <si>
    <t>ΡΟΔΟΣ</t>
  </si>
  <si>
    <t>ΑΙΟΛΙΚΗ ΘΕΟΔΩΡΩΝ Α.Ε</t>
  </si>
  <si>
    <t>27.01.2021</t>
  </si>
  <si>
    <t>03019</t>
  </si>
  <si>
    <t>ΞΕΡΑ ΞΥΛΑ- ΣΤΑΥΡΟΣ</t>
  </si>
  <si>
    <t>ΝΟΤΙΑΣ ΡΟΔΟΥ</t>
  </si>
  <si>
    <t>08.02.2021</t>
  </si>
  <si>
    <t>THK HYBRID POWER</t>
  </si>
  <si>
    <t>31.12.2021</t>
  </si>
  <si>
    <t>0412</t>
  </si>
  <si>
    <t xml:space="preserve">ΠΑΛΙΟΜΥΛΟΙ
</t>
  </si>
  <si>
    <t xml:space="preserve"> ΑΡΧΑΓΓΕΛΟΥ
</t>
  </si>
  <si>
    <t>17.01.2022</t>
  </si>
  <si>
    <t>11.02.2022</t>
  </si>
  <si>
    <t>0413</t>
  </si>
  <si>
    <t>0411</t>
  </si>
  <si>
    <t>ΑΙΟΛΙΚΗ ΛΙΡΑ ΜΟΝΟΠΡΟΣΩΠΗ ΑΕ</t>
  </si>
  <si>
    <t>06.10.2022</t>
  </si>
  <si>
    <t>03017</t>
  </si>
  <si>
    <t xml:space="preserve">ΠΕΛΕΚΑΝΟΣ
</t>
  </si>
  <si>
    <t>10.10.2022</t>
  </si>
  <si>
    <t>04662</t>
  </si>
  <si>
    <t>ΕΜΠΡΙΑΡΗΣ ΚΜ1245 ΓΑΙΩΝ ΨΙΝΘΟΥ</t>
  </si>
  <si>
    <t>ΚΑΛΛΙΘΕΑΣ</t>
  </si>
  <si>
    <t>ADDEDVALUE ENERGY
ΜΟΝΟΠΡΟΣΩΠΗ Ι.Κ.Ε</t>
  </si>
  <si>
    <t>04661</t>
  </si>
  <si>
    <t>ΕΜΠΡΙΑΡΗΣ ΚΜ1245 ΓΑΙΩΝ
ΨΙΝΘΟΥ</t>
  </si>
  <si>
    <t>ΣΑΒΒΑΣ ΕΥΑΓΓΕΛΙΔΗΣ ΜΟΝΟΠΡΟΣΩΠΗ Ι.Κ.Ε.</t>
  </si>
  <si>
    <t>01.02.2023</t>
  </si>
  <si>
    <t>0582</t>
  </si>
  <si>
    <t>ΚΜ 5000_273 ΓΑΙΩΝ ΚΑΤΑΒΙΑΣ ΡΟΔΟΣ</t>
  </si>
  <si>
    <t xml:space="preserve">01.02.2023
</t>
  </si>
  <si>
    <t>0584</t>
  </si>
  <si>
    <t>ΚΜ 5000_272 ΓΑΙΩΝ ΚΑΤΑΒΙΑΣ ΡΟΔΟΣ</t>
  </si>
  <si>
    <t>ΚΜ 5000_271 ΓΑΙΩΝ ΚΑΤΑΒΙΑΣ ΡΟΔΟΣ</t>
  </si>
  <si>
    <t>«ΠΡΟΤΥΠΕΣ ΚΑΙΝΟΤΟΜΕΣ ΤΕΧΝΙΚΕΣ ΑΝΩΝΥΜΗ ΕΤΑΙΡΕΙΑ ΑΣΦΑΛΕΙΑΣ Α.Ε.» με δ.τ. «UNITECH HELLAS ΑΕ»</t>
  </si>
  <si>
    <t>ΚΜ174 ΓΑΙΩΝ ΜΕΣΑΝΑΓΡΟΥ</t>
  </si>
  <si>
    <t>ΚΜ 1_13 ΓΑΙΩΝ ΜΕΣΑΝΑΓΡΟΥ</t>
  </si>
  <si>
    <t xml:space="preserve">ΥΒΡΙΔΙΚΟΣ ΜΕ ΣΥΣΤΟΙΧΙΕΣ ΣΥΣΣΩΡΕΥΤΩΝ ΚΑΙ Α/Π </t>
  </si>
  <si>
    <t>DYTIKOS HYBRID A.E. ΔΥΤΙΚΟΣ ΥΒΔΡΙΔΙΚΟΣ ΑΝΩΝΥΜΗ ΕΝΡΓΕΙΑΚΗ ΕΤΑΙΡΕΙΑ</t>
  </si>
  <si>
    <t>04092</t>
  </si>
  <si>
    <t>ΠΑΧΝΟΒΟΥΝΟ</t>
  </si>
  <si>
    <t>ΑΡΧΑΓΓΕΛΟΥ</t>
  </si>
  <si>
    <t>Ημερομηνία ενημέρωσης: 13-03-2025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</si>
</sst>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7" x14ac:knownFonts="1">
    <font>
      <sz val="11"/>
      <color theme="1"/>
      <name val="Calibri"/>
      <family val="2"/>
      <charset val="161"/>
      <scheme val="minor"/>
    </font>
    <font>
      <sz val="8"/>
      <color theme="1"/>
      <name val="Tahoma"/>
      <family val="2"/>
      <charset val="161"/>
    </font>
    <font>
      <b/>
      <sz val="12"/>
      <color theme="1"/>
      <name val="Tahoma"/>
      <family val="2"/>
      <charset val="161"/>
    </font>
    <font>
      <sz val="8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1"/>
      <color theme="1"/>
      <name val="Calibri"/>
      <family val="2"/>
    </font>
    <font>
      <sz val="1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DF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3" fontId="0" fillId="0" borderId="0" xfId="0" applyNumberFormat="1"/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3" fontId="0" fillId="2" borderId="1" xfId="0" applyNumberForma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colors>
    <mruColors>
      <color rgb="FFE4DFEC"/>
      <color rgb="FF6666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0CC54-6504-480F-8024-7C2DF9DD6AFA}">
  <dimension ref="B1:M43"/>
  <sheetViews>
    <sheetView topLeftCell="B1" zoomScale="70" zoomScaleNormal="70" workbookViewId="0">
      <selection activeCell="B1" sqref="B1:M1"/>
    </sheetView>
  </sheetViews>
  <sheetFormatPr defaultRowHeight="15" x14ac:dyDescent="0.25"/>
  <cols>
    <col min="3" max="3" width="30.7109375" bestFit="1" customWidth="1"/>
    <col min="4" max="4" width="17.140625" customWidth="1"/>
    <col min="5" max="5" width="17.42578125" customWidth="1"/>
    <col min="6" max="7" width="17.140625" customWidth="1"/>
    <col min="8" max="8" width="26" customWidth="1"/>
    <col min="9" max="10" width="18" customWidth="1"/>
    <col min="11" max="11" width="15.5703125" customWidth="1"/>
    <col min="12" max="12" width="18.42578125" customWidth="1"/>
    <col min="13" max="13" width="14.140625" customWidth="1"/>
  </cols>
  <sheetData>
    <row r="1" spans="2:13" ht="15.75" x14ac:dyDescent="0.25">
      <c r="B1" s="29" t="s">
        <v>546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2:13" ht="15.75" x14ac:dyDescent="0.25"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2:13" ht="135" x14ac:dyDescent="0.25"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11</v>
      </c>
      <c r="M3" s="8" t="s">
        <v>12</v>
      </c>
    </row>
    <row r="4" spans="2:13" x14ac:dyDescent="0.25">
      <c r="B4" s="9">
        <v>1</v>
      </c>
      <c r="C4" s="18" t="s">
        <v>13</v>
      </c>
      <c r="D4" s="20" t="str">
        <f>'ΣΥΓΚΕΝΤΡΩΤΙΚΟΣ ΠΙΝΑΚΑΣ'!C4</f>
        <v>**</v>
      </c>
      <c r="E4" s="18" t="e">
        <f>'ΣΥΓΚΕΝΤΡΩΤΙΚΟΣ ΠΙΝΑΚΑΣ'!Q4</f>
        <v>#REF!</v>
      </c>
      <c r="F4" s="20" t="e">
        <f>'ΣΥΓΚΕΝΤΡΩΤΙΚΟΣ ΠΙΝΑΚΑΣ'!R4</f>
        <v>#REF!</v>
      </c>
      <c r="G4" s="18" t="e">
        <f>'ΣΥΓΚΕΝΤΡΩΤΙΚΟΣ ΠΙΝΑΚΑΣ'!K4+'ΣΥΓΚΕΝΤΡΩΤΙΚΟΣ ΠΙΝΑΚΑΣ'!M4+'ΣΥΓΚΕΝΤΡΩΤΙΚΟΣ ΠΙΝΑΚΑΣ'!O4</f>
        <v>#REF!</v>
      </c>
      <c r="H4" s="18" t="e">
        <f>'ΣΥΓΚΕΝΤΡΩΤΙΚΟΣ ΠΙΝΑΚΑΣ'!L4+'ΣΥΓΚΕΝΤΡΩΤΙΚΟΣ ΠΙΝΑΚΑΣ'!N4+'ΣΥΓΚΕΝΤΡΩΤΙΚΟΣ ΠΙΝΑΚΑΣ'!P4</f>
        <v>#REF!</v>
      </c>
      <c r="I4" s="20" t="str">
        <f>'ΣΥΓΚΕΝΤΡΩΤΙΚΟΣ ΠΙΝΑΚΑΣ'!D4</f>
        <v>**</v>
      </c>
      <c r="J4" s="18" t="e">
        <f>'ΣΥΓΚΕΝΤΡΩΤΙΚΟΣ ΠΙΝΑΚΑΣ'!G4</f>
        <v>#REF!</v>
      </c>
      <c r="K4" s="19" t="e">
        <f>'ΣΥΓΚΕΝΤΡΩΤΙΚΟΣ ΠΙΝΑΚΑΣ'!H4</f>
        <v>#REF!</v>
      </c>
      <c r="L4" s="21" t="e">
        <f>'ΣΥΓΚΕΝΤΡΩΤΙΚΟΣ ΠΙΝΑΚΑΣ'!E4</f>
        <v>#REF!</v>
      </c>
      <c r="M4" s="22" t="e">
        <f>'ΣΥΓΚΕΝΤΡΩΤΙΚΟΣ ΠΙΝΑΚΑΣ'!F4</f>
        <v>#REF!</v>
      </c>
    </row>
    <row r="5" spans="2:13" x14ac:dyDescent="0.25">
      <c r="B5" s="9">
        <v>2</v>
      </c>
      <c r="C5" s="18" t="s">
        <v>14</v>
      </c>
      <c r="D5" s="20" t="str">
        <f>'ΣΥΓΚΕΝΤΡΩΤΙΚΟΣ ΠΙΝΑΚΑΣ'!C5</f>
        <v>*</v>
      </c>
      <c r="E5" s="18">
        <f>'ΣΥΓΚΕΝΤΡΩΤΙΚΟΣ ΠΙΝΑΚΑΣ'!Q5</f>
        <v>0</v>
      </c>
      <c r="F5" s="20">
        <f>'ΣΥΓΚΕΝΤΡΩΤΙΚΟΣ ΠΙΝΑΚΑΣ'!R5</f>
        <v>0</v>
      </c>
      <c r="G5" s="18">
        <f>'ΣΥΓΚΕΝΤΡΩΤΙΚΟΣ ΠΙΝΑΚΑΣ'!K5+'ΣΥΓΚΕΝΤΡΩΤΙΚΟΣ ΠΙΝΑΚΑΣ'!M5+'ΣΥΓΚΕΝΤΡΩΤΙΚΟΣ ΠΙΝΑΚΑΣ'!O5</f>
        <v>1</v>
      </c>
      <c r="H5" s="18">
        <f>'ΣΥΓΚΕΝΤΡΩΤΙΚΟΣ ΠΙΝΑΚΑΣ'!L5+'ΣΥΓΚΕΝΤΡΩΤΙΚΟΣ ΠΙΝΑΚΑΣ'!N5+'ΣΥΓΚΕΝΤΡΩΤΙΚΟΣ ΠΙΝΑΚΑΣ'!P5</f>
        <v>1</v>
      </c>
      <c r="I5" s="20" t="str">
        <f>'ΣΥΓΚΕΝΤΡΩΤΙΚΟΣ ΠΙΝΑΚΑΣ'!D5</f>
        <v>*</v>
      </c>
      <c r="J5" s="18">
        <f>'ΣΥΓΚΕΝΤΡΩΤΙΚΟΣ ΠΙΝΑΚΑΣ'!G5</f>
        <v>0</v>
      </c>
      <c r="K5" s="19">
        <f>'ΣΥΓΚΕΝΤΡΩΤΙΚΟΣ ΠΙΝΑΚΑΣ'!H5</f>
        <v>0</v>
      </c>
      <c r="L5" s="18">
        <f>'ΣΥΓΚΕΝΤΡΩΤΙΚΟΣ ΠΙΝΑΚΑΣ'!E5</f>
        <v>0</v>
      </c>
      <c r="M5" s="19">
        <f>'ΣΥΓΚΕΝΤΡΩΤΙΚΟΣ ΠΙΝΑΚΑΣ'!F5</f>
        <v>0</v>
      </c>
    </row>
    <row r="6" spans="2:13" x14ac:dyDescent="0.25">
      <c r="B6" s="9">
        <v>3</v>
      </c>
      <c r="C6" s="18" t="s">
        <v>15</v>
      </c>
      <c r="D6" s="20">
        <f>'ΣΥΓΚΕΝΤΡΩΤΙΚΟΣ ΠΙΝΑΚΑΣ'!C6</f>
        <v>1.3</v>
      </c>
      <c r="E6" s="18">
        <f>'ΣΥΓΚΕΝΤΡΩΤΙΚΟΣ ΠΙΝΑΚΑΣ'!Q6</f>
        <v>0</v>
      </c>
      <c r="F6" s="20">
        <f>'ΣΥΓΚΕΝΤΡΩΤΙΚΟΣ ΠΙΝΑΚΑΣ'!R6</f>
        <v>0</v>
      </c>
      <c r="G6" s="18">
        <f>'ΣΥΓΚΕΝΤΡΩΤΙΚΟΣ ΠΙΝΑΚΑΣ'!K6+'ΣΥΓΚΕΝΤΡΩΤΙΚΟΣ ΠΙΝΑΚΑΣ'!M6+'ΣΥΓΚΕΝΤΡΩΤΙΚΟΣ ΠΙΝΑΚΑΣ'!O6</f>
        <v>0</v>
      </c>
      <c r="H6" s="18">
        <f>'ΣΥΓΚΕΝΤΡΩΤΙΚΟΣ ΠΙΝΑΚΑΣ'!L6+'ΣΥΓΚΕΝΤΡΩΤΙΚΟΣ ΠΙΝΑΚΑΣ'!N6+'ΣΥΓΚΕΝΤΡΩΤΙΚΟΣ ΠΙΝΑΚΑΣ'!P6</f>
        <v>0</v>
      </c>
      <c r="I6" s="20">
        <f>'ΣΥΓΚΕΝΤΡΩΤΙΚΟΣ ΠΙΝΑΚΑΣ'!D6</f>
        <v>1.3</v>
      </c>
      <c r="J6" s="18">
        <f>'ΣΥΓΚΕΝΤΡΩΤΙΚΟΣ ΠΙΝΑΚΑΣ'!G6</f>
        <v>0</v>
      </c>
      <c r="K6" s="19">
        <f>'ΣΥΓΚΕΝΤΡΩΤΙΚΟΣ ΠΙΝΑΚΑΣ'!H6</f>
        <v>0</v>
      </c>
      <c r="L6" s="18">
        <f>'ΣΥΓΚΕΝΤΡΩΤΙΚΟΣ ΠΙΝΑΚΑΣ'!E6</f>
        <v>0</v>
      </c>
      <c r="M6" s="19">
        <f>'ΣΥΓΚΕΝΤΡΩΤΙΚΟΣ ΠΙΝΑΚΑΣ'!F6</f>
        <v>0</v>
      </c>
    </row>
    <row r="7" spans="2:13" x14ac:dyDescent="0.25">
      <c r="B7" s="9">
        <v>4</v>
      </c>
      <c r="C7" s="18" t="s">
        <v>16</v>
      </c>
      <c r="D7" s="20" t="str">
        <f>'ΣΥΓΚΕΝΤΡΩΤΙΚΟΣ ΠΙΝΑΚΑΣ'!C7</f>
        <v>**</v>
      </c>
      <c r="E7" s="18" t="e">
        <f>'ΣΥΓΚΕΝΤΡΩΤΙΚΟΣ ΠΙΝΑΚΑΣ'!Q7</f>
        <v>#REF!</v>
      </c>
      <c r="F7" s="20" t="e">
        <f>'ΣΥΓΚΕΝΤΡΩΤΙΚΟΣ ΠΙΝΑΚΑΣ'!R7</f>
        <v>#REF!</v>
      </c>
      <c r="G7" s="18" t="e">
        <f>'ΣΥΓΚΕΝΤΡΩΤΙΚΟΣ ΠΙΝΑΚΑΣ'!K7+'ΣΥΓΚΕΝΤΡΩΤΙΚΟΣ ΠΙΝΑΚΑΣ'!M7+'ΣΥΓΚΕΝΤΡΩΤΙΚΟΣ ΠΙΝΑΚΑΣ'!O7</f>
        <v>#REF!</v>
      </c>
      <c r="H7" s="18" t="e">
        <f>'ΣΥΓΚΕΝΤΡΩΤΙΚΟΣ ΠΙΝΑΚΑΣ'!L7+'ΣΥΓΚΕΝΤΡΩΤΙΚΟΣ ΠΙΝΑΚΑΣ'!N7+'ΣΥΓΚΕΝΤΡΩΤΙΚΟΣ ΠΙΝΑΚΑΣ'!P7</f>
        <v>#REF!</v>
      </c>
      <c r="I7" s="20" t="str">
        <f>'ΣΥΓΚΕΝΤΡΩΤΙΚΟΣ ΠΙΝΑΚΑΣ'!D7</f>
        <v>**</v>
      </c>
      <c r="J7" s="18" t="e">
        <f>'ΣΥΓΚΕΝΤΡΩΤΙΚΟΣ ΠΙΝΑΚΑΣ'!G7</f>
        <v>#REF!</v>
      </c>
      <c r="K7" s="19" t="e">
        <f>'ΣΥΓΚΕΝΤΡΩΤΙΚΟΣ ΠΙΝΑΚΑΣ'!H7</f>
        <v>#REF!</v>
      </c>
      <c r="L7" s="18" t="e">
        <f>'ΣΥΓΚΕΝΤΡΩΤΙΚΟΣ ΠΙΝΑΚΑΣ'!E7</f>
        <v>#REF!</v>
      </c>
      <c r="M7" s="19" t="e">
        <f>'ΣΥΓΚΕΝΤΡΩΤΙΚΟΣ ΠΙΝΑΚΑΣ'!F7</f>
        <v>#REF!</v>
      </c>
    </row>
    <row r="8" spans="2:13" x14ac:dyDescent="0.25">
      <c r="B8" s="9">
        <v>5</v>
      </c>
      <c r="C8" s="18" t="s">
        <v>17</v>
      </c>
      <c r="D8" s="20" t="str">
        <f>'ΣΥΓΚΕΝΤΡΩΤΙΚΟΣ ΠΙΝΑΚΑΣ'!C8</f>
        <v>0(1)</v>
      </c>
      <c r="E8" s="18">
        <f>'ΣΥΓΚΕΝΤΡΩΤΙΚΟΣ ΠΙΝΑΚΑΣ'!Q8</f>
        <v>0</v>
      </c>
      <c r="F8" s="20">
        <f>'ΣΥΓΚΕΝΤΡΩΤΙΚΟΣ ΠΙΝΑΚΑΣ'!R8</f>
        <v>0</v>
      </c>
      <c r="G8" s="18">
        <f>'ΣΥΓΚΕΝΤΡΩΤΙΚΟΣ ΠΙΝΑΚΑΣ'!K8+'ΣΥΓΚΕΝΤΡΩΤΙΚΟΣ ΠΙΝΑΚΑΣ'!M8+'ΣΥΓΚΕΝΤΡΩΤΙΚΟΣ ΠΙΝΑΚΑΣ'!O8</f>
        <v>0</v>
      </c>
      <c r="H8" s="18">
        <f>'ΣΥΓΚΕΝΤΡΩΤΙΚΟΣ ΠΙΝΑΚΑΣ'!L8+'ΣΥΓΚΕΝΤΡΩΤΙΚΟΣ ΠΙΝΑΚΑΣ'!N8+'ΣΥΓΚΕΝΤΡΩΤΙΚΟΣ ΠΙΝΑΚΑΣ'!P8</f>
        <v>0</v>
      </c>
      <c r="I8" s="20" t="str">
        <f>'ΣΥΓΚΕΝΤΡΩΤΙΚΟΣ ΠΙΝΑΚΑΣ'!D8</f>
        <v>0(1)</v>
      </c>
      <c r="J8" s="18">
        <f>'ΣΥΓΚΕΝΤΡΩΤΙΚΟΣ ΠΙΝΑΚΑΣ'!G8</f>
        <v>0</v>
      </c>
      <c r="K8" s="19">
        <f>'ΣΥΓΚΕΝΤΡΩΤΙΚΟΣ ΠΙΝΑΚΑΣ'!H8</f>
        <v>0</v>
      </c>
      <c r="L8" s="18">
        <f>'ΣΥΓΚΕΝΤΡΩΤΙΚΟΣ ΠΙΝΑΚΑΣ'!E8</f>
        <v>0</v>
      </c>
      <c r="M8" s="19">
        <f>'ΣΥΓΚΕΝΤΡΩΤΙΚΟΣ ΠΙΝΑΚΑΣ'!F8</f>
        <v>0</v>
      </c>
    </row>
    <row r="9" spans="2:13" x14ac:dyDescent="0.25">
      <c r="B9" s="9">
        <v>6</v>
      </c>
      <c r="C9" s="18" t="s">
        <v>18</v>
      </c>
      <c r="D9" s="20" t="str">
        <f>'ΣΥΓΚΕΝΤΡΩΤΙΚΟΣ ΠΙΝΑΚΑΣ'!C9</f>
        <v>**</v>
      </c>
      <c r="E9" s="18" t="e">
        <f>'ΣΥΓΚΕΝΤΡΩΤΙΚΟΣ ΠΙΝΑΚΑΣ'!Q9</f>
        <v>#REF!</v>
      </c>
      <c r="F9" s="20" t="e">
        <f>'ΣΥΓΚΕΝΤΡΩΤΙΚΟΣ ΠΙΝΑΚΑΣ'!R9</f>
        <v>#REF!</v>
      </c>
      <c r="G9" s="18" t="e">
        <f>'ΣΥΓΚΕΝΤΡΩΤΙΚΟΣ ΠΙΝΑΚΑΣ'!K9+'ΣΥΓΚΕΝΤΡΩΤΙΚΟΣ ΠΙΝΑΚΑΣ'!M9+'ΣΥΓΚΕΝΤΡΩΤΙΚΟΣ ΠΙΝΑΚΑΣ'!O9</f>
        <v>#REF!</v>
      </c>
      <c r="H9" s="18" t="e">
        <f>'ΣΥΓΚΕΝΤΡΩΤΙΚΟΣ ΠΙΝΑΚΑΣ'!L9+'ΣΥΓΚΕΝΤΡΩΤΙΚΟΣ ΠΙΝΑΚΑΣ'!N9+'ΣΥΓΚΕΝΤΡΩΤΙΚΟΣ ΠΙΝΑΚΑΣ'!P9</f>
        <v>#REF!</v>
      </c>
      <c r="I9" s="20" t="str">
        <f>'ΣΥΓΚΕΝΤΡΩΤΙΚΟΣ ΠΙΝΑΚΑΣ'!D9</f>
        <v>**</v>
      </c>
      <c r="J9" s="18" t="e">
        <f>'ΣΥΓΚΕΝΤΡΩΤΙΚΟΣ ΠΙΝΑΚΑΣ'!G9</f>
        <v>#REF!</v>
      </c>
      <c r="K9" s="19" t="e">
        <f>'ΣΥΓΚΕΝΤΡΩΤΙΚΟΣ ΠΙΝΑΚΑΣ'!H9</f>
        <v>#REF!</v>
      </c>
      <c r="L9" s="18" t="e">
        <f>'ΣΥΓΚΕΝΤΡΩΤΙΚΟΣ ΠΙΝΑΚΑΣ'!E9</f>
        <v>#REF!</v>
      </c>
      <c r="M9" s="19" t="e">
        <f>'ΣΥΓΚΕΝΤΡΩΤΙΚΟΣ ΠΙΝΑΚΑΣ'!F9</f>
        <v>#REF!</v>
      </c>
    </row>
    <row r="10" spans="2:13" x14ac:dyDescent="0.25">
      <c r="B10" s="9">
        <v>7</v>
      </c>
      <c r="C10" s="18" t="s">
        <v>19</v>
      </c>
      <c r="D10" s="20" t="str">
        <f>'ΣΥΓΚΕΝΤΡΩΤΙΚΟΣ ΠΙΝΑΚΑΣ'!C10</f>
        <v>***</v>
      </c>
      <c r="E10" s="18">
        <f>'ΣΥΓΚΕΝΤΡΩΤΙΚΟΣ ΠΙΝΑΚΑΣ'!Q10</f>
        <v>0</v>
      </c>
      <c r="F10" s="20">
        <f>'ΣΥΓΚΕΝΤΡΩΤΙΚΟΣ ΠΙΝΑΚΑΣ'!R10</f>
        <v>0</v>
      </c>
      <c r="G10" s="18">
        <f>'ΣΥΓΚΕΝΤΡΩΤΙΚΟΣ ΠΙΝΑΚΑΣ'!K10+'ΣΥΓΚΕΝΤΡΩΤΙΚΟΣ ΠΙΝΑΚΑΣ'!M10+'ΣΥΓΚΕΝΤΡΩΤΙΚΟΣ ΠΙΝΑΚΑΣ'!O10</f>
        <v>1</v>
      </c>
      <c r="H10" s="18">
        <f>'ΣΥΓΚΕΝΤΡΩΤΙΚΟΣ ΠΙΝΑΚΑΣ'!L10+'ΣΥΓΚΕΝΤΡΩΤΙΚΟΣ ΠΙΝΑΚΑΣ'!N10+'ΣΥΓΚΕΝΤΡΩΤΙΚΟΣ ΠΙΝΑΚΑΣ'!P10</f>
        <v>3</v>
      </c>
      <c r="I10" s="20" t="str">
        <f>'ΣΥΓΚΕΝΤΡΩΤΙΚΟΣ ΠΙΝΑΚΑΣ'!D10</f>
        <v>***</v>
      </c>
      <c r="J10" s="18">
        <f>'ΣΥΓΚΕΝΤΡΩΤΙΚΟΣ ΠΙΝΑΚΑΣ'!G10</f>
        <v>0</v>
      </c>
      <c r="K10" s="19">
        <f>'ΣΥΓΚΕΝΤΡΩΤΙΚΟΣ ΠΙΝΑΚΑΣ'!H10</f>
        <v>0</v>
      </c>
      <c r="L10" s="18">
        <f>'ΣΥΓΚΕΝΤΡΩΤΙΚΟΣ ΠΙΝΑΚΑΣ'!E10</f>
        <v>0</v>
      </c>
      <c r="M10" s="19">
        <f>'ΣΥΓΚΕΝΤΡΩΤΙΚΟΣ ΠΙΝΑΚΑΣ'!F10</f>
        <v>0</v>
      </c>
    </row>
    <row r="11" spans="2:13" x14ac:dyDescent="0.25">
      <c r="B11" s="9">
        <v>8</v>
      </c>
      <c r="C11" s="18" t="s">
        <v>20</v>
      </c>
      <c r="D11" s="20" t="str">
        <f>'ΣΥΓΚΕΝΤΡΩΤΙΚΟΣ ΠΙΝΑΚΑΣ'!C11</f>
        <v>****</v>
      </c>
      <c r="E11" s="18">
        <f>'ΣΥΓΚΕΝΤΡΩΤΙΚΟΣ ΠΙΝΑΚΑΣ'!Q11</f>
        <v>0</v>
      </c>
      <c r="F11" s="20">
        <f>'ΣΥΓΚΕΝΤΡΩΤΙΚΟΣ ΠΙΝΑΚΑΣ'!R11</f>
        <v>0</v>
      </c>
      <c r="G11" s="18">
        <f>'ΣΥΓΚΕΝΤΡΩΤΙΚΟΣ ΠΙΝΑΚΑΣ'!K11+'ΣΥΓΚΕΝΤΡΩΤΙΚΟΣ ΠΙΝΑΚΑΣ'!M11+'ΣΥΓΚΕΝΤΡΩΤΙΚΟΣ ΠΙΝΑΚΑΣ'!O11</f>
        <v>0</v>
      </c>
      <c r="H11" s="18">
        <f>'ΣΥΓΚΕΝΤΡΩΤΙΚΟΣ ΠΙΝΑΚΑΣ'!L11+'ΣΥΓΚΕΝΤΡΩΤΙΚΟΣ ΠΙΝΑΚΑΣ'!N11+'ΣΥΓΚΕΝΤΡΩΤΙΚΟΣ ΠΙΝΑΚΑΣ'!P11</f>
        <v>0</v>
      </c>
      <c r="I11" s="20" t="str">
        <f>'ΣΥΓΚΕΝΤΡΩΤΙΚΟΣ ΠΙΝΑΚΑΣ'!D11</f>
        <v>****</v>
      </c>
      <c r="J11" s="18">
        <f>'ΣΥΓΚΕΝΤΡΩΤΙΚΟΣ ΠΙΝΑΚΑΣ'!G11</f>
        <v>0</v>
      </c>
      <c r="K11" s="19">
        <f>'ΣΥΓΚΕΝΤΡΩΤΙΚΟΣ ΠΙΝΑΚΑΣ'!H11</f>
        <v>0</v>
      </c>
      <c r="L11" s="18">
        <f>'ΣΥΓΚΕΝΤΡΩΤΙΚΟΣ ΠΙΝΑΚΑΣ'!E11</f>
        <v>1</v>
      </c>
      <c r="M11" s="19">
        <f>'ΣΥΓΚΕΝΤΡΩΤΙΚΟΣ ΠΙΝΑΚΑΣ'!F11</f>
        <v>3.7999999999999999E-2</v>
      </c>
    </row>
    <row r="12" spans="2:13" x14ac:dyDescent="0.25">
      <c r="B12" s="9">
        <v>9</v>
      </c>
      <c r="C12" s="18" t="s">
        <v>21</v>
      </c>
      <c r="D12" s="20" t="str">
        <f>'ΣΥΓΚΕΝΤΡΩΤΙΚΟΣ ΠΙΝΑΚΑΣ'!C12</f>
        <v>**</v>
      </c>
      <c r="E12" s="18">
        <f>'ΣΥΓΚΕΝΤΡΩΤΙΚΟΣ ΠΙΝΑΚΑΣ'!Q12</f>
        <v>0</v>
      </c>
      <c r="F12" s="20">
        <f>'ΣΥΓΚΕΝΤΡΩΤΙΚΟΣ ΠΙΝΑΚΑΣ'!R12</f>
        <v>0</v>
      </c>
      <c r="G12" s="18">
        <f>'ΣΥΓΚΕΝΤΡΩΤΙΚΟΣ ΠΙΝΑΚΑΣ'!K12+'ΣΥΓΚΕΝΤΡΩΤΙΚΟΣ ΠΙΝΑΚΑΣ'!M12+'ΣΥΓΚΕΝΤΡΩΤΙΚΟΣ ΠΙΝΑΚΑΣ'!O12</f>
        <v>0</v>
      </c>
      <c r="H12" s="18">
        <f>'ΣΥΓΚΕΝΤΡΩΤΙΚΟΣ ΠΙΝΑΚΑΣ'!L12+'ΣΥΓΚΕΝΤΡΩΤΙΚΟΣ ΠΙΝΑΚΑΣ'!N12+'ΣΥΓΚΕΝΤΡΩΤΙΚΟΣ ΠΙΝΑΚΑΣ'!P12</f>
        <v>0</v>
      </c>
      <c r="I12" s="20" t="str">
        <f>'ΣΥΓΚΕΝΤΡΩΤΙΚΟΣ ΠΙΝΑΚΑΣ'!D12</f>
        <v>**</v>
      </c>
      <c r="J12" s="18">
        <f>'ΣΥΓΚΕΝΤΡΩΤΙΚΟΣ ΠΙΝΑΚΑΣ'!G12</f>
        <v>0</v>
      </c>
      <c r="K12" s="19">
        <f>'ΣΥΓΚΕΝΤΡΩΤΙΚΟΣ ΠΙΝΑΚΑΣ'!H12</f>
        <v>0</v>
      </c>
      <c r="L12" s="18">
        <f>'ΣΥΓΚΕΝΤΡΩΤΙΚΟΣ ΠΙΝΑΚΑΣ'!E12</f>
        <v>2</v>
      </c>
      <c r="M12" s="19">
        <f>'ΣΥΓΚΕΝΤΡΩΤΙΚΟΣ ΠΙΝΑΚΑΣ'!F12</f>
        <v>0.12000000000000001</v>
      </c>
    </row>
    <row r="13" spans="2:13" x14ac:dyDescent="0.25">
      <c r="B13" s="9">
        <v>10</v>
      </c>
      <c r="C13" s="18" t="s">
        <v>22</v>
      </c>
      <c r="D13" s="20" t="str">
        <f>'ΣΥΓΚΕΝΤΡΩΤΙΚΟΣ ΠΙΝΑΚΑΣ'!C13</f>
        <v>****</v>
      </c>
      <c r="E13" s="18">
        <f>'ΣΥΓΚΕΝΤΡΩΤΙΚΟΣ ΠΙΝΑΚΑΣ'!Q13</f>
        <v>0</v>
      </c>
      <c r="F13" s="20">
        <f>'ΣΥΓΚΕΝΤΡΩΤΙΚΟΣ ΠΙΝΑΚΑΣ'!R13</f>
        <v>0</v>
      </c>
      <c r="G13" s="18">
        <f>'ΣΥΓΚΕΝΤΡΩΤΙΚΟΣ ΠΙΝΑΚΑΣ'!K13+'ΣΥΓΚΕΝΤΡΩΤΙΚΟΣ ΠΙΝΑΚΑΣ'!M13+'ΣΥΓΚΕΝΤΡΩΤΙΚΟΣ ΠΙΝΑΚΑΣ'!O13</f>
        <v>0</v>
      </c>
      <c r="H13" s="18">
        <f>'ΣΥΓΚΕΝΤΡΩΤΙΚΟΣ ΠΙΝΑΚΑΣ'!L13+'ΣΥΓΚΕΝΤΡΩΤΙΚΟΣ ΠΙΝΑΚΑΣ'!N13+'ΣΥΓΚΕΝΤΡΩΤΙΚΟΣ ΠΙΝΑΚΑΣ'!P13</f>
        <v>0</v>
      </c>
      <c r="I13" s="20" t="str">
        <f>'ΣΥΓΚΕΝΤΡΩΤΙΚΟΣ ΠΙΝΑΚΑΣ'!D13</f>
        <v>****</v>
      </c>
      <c r="J13" s="18">
        <f>'ΣΥΓΚΕΝΤΡΩΤΙΚΟΣ ΠΙΝΑΚΑΣ'!G13</f>
        <v>0</v>
      </c>
      <c r="K13" s="19">
        <f>'ΣΥΓΚΕΝΤΡΩΤΙΚΟΣ ΠΙΝΑΚΑΣ'!H13</f>
        <v>0</v>
      </c>
      <c r="L13" s="18">
        <f>'ΣΥΓΚΕΝΤΡΩΤΙΚΟΣ ΠΙΝΑΚΑΣ'!E13</f>
        <v>0</v>
      </c>
      <c r="M13" s="19">
        <f>'ΣΥΓΚΕΝΤΡΩΤΙΚΟΣ ΠΙΝΑΚΑΣ'!F13</f>
        <v>0</v>
      </c>
    </row>
    <row r="14" spans="2:13" x14ac:dyDescent="0.25">
      <c r="B14" s="17">
        <v>11</v>
      </c>
      <c r="C14" s="18" t="s">
        <v>23</v>
      </c>
      <c r="D14" s="20">
        <f>'ΣΥΓΚΕΝΤΡΩΤΙΚΟΣ ΠΙΝΑΚΑΣ'!C14</f>
        <v>8</v>
      </c>
      <c r="E14" s="18" t="e">
        <f>'ΣΥΓΚΕΝΤΡΩΤΙΚΟΣ ΠΙΝΑΚΑΣ'!Q14</f>
        <v>#REF!</v>
      </c>
      <c r="F14" s="20" t="e">
        <f>'ΣΥΓΚΕΝΤΡΩΤΙΚΟΣ ΠΙΝΑΚΑΣ'!R14</f>
        <v>#REF!</v>
      </c>
      <c r="G14" s="18" t="e">
        <f>'ΣΥΓΚΕΝΤΡΩΤΙΚΟΣ ΠΙΝΑΚΑΣ'!K14+'ΣΥΓΚΕΝΤΡΩΤΙΚΟΣ ΠΙΝΑΚΑΣ'!M14+'ΣΥΓΚΕΝΤΡΩΤΙΚΟΣ ΠΙΝΑΚΑΣ'!O14</f>
        <v>#REF!</v>
      </c>
      <c r="H14" s="18" t="e">
        <f>'ΣΥΓΚΕΝΤΡΩΤΙΚΟΣ ΠΙΝΑΚΑΣ'!L14+'ΣΥΓΚΕΝΤΡΩΤΙΚΟΣ ΠΙΝΑΚΑΣ'!N14+'ΣΥΓΚΕΝΤΡΩΤΙΚΟΣ ΠΙΝΑΚΑΣ'!P14</f>
        <v>#REF!</v>
      </c>
      <c r="I14" s="20" t="e">
        <f>'ΣΥΓΚΕΝΤΡΩΤΙΚΟΣ ΠΙΝΑΚΑΣ'!D14</f>
        <v>#REF!</v>
      </c>
      <c r="J14" s="18" t="e">
        <f>'ΣΥΓΚΕΝΤΡΩΤΙΚΟΣ ΠΙΝΑΚΑΣ'!G14</f>
        <v>#REF!</v>
      </c>
      <c r="K14" s="19" t="e">
        <f>'ΣΥΓΚΕΝΤΡΩΤΙΚΟΣ ΠΙΝΑΚΑΣ'!H14</f>
        <v>#REF!</v>
      </c>
      <c r="L14" s="18" t="e">
        <f>'ΣΥΓΚΕΝΤΡΩΤΙΚΟΣ ΠΙΝΑΚΑΣ'!E14</f>
        <v>#REF!</v>
      </c>
      <c r="M14" s="19" t="e">
        <f>'ΣΥΓΚΕΝΤΡΩΤΙΚΟΣ ΠΙΝΑΚΑΣ'!F14</f>
        <v>#REF!</v>
      </c>
    </row>
    <row r="15" spans="2:13" x14ac:dyDescent="0.25">
      <c r="B15" s="9">
        <v>12</v>
      </c>
      <c r="C15" s="18" t="s">
        <v>24</v>
      </c>
      <c r="D15" s="20">
        <f>'ΣΥΓΚΕΝΤΡΩΤΙΚΟΣ ΠΙΝΑΚΑΣ'!C15</f>
        <v>2.5499999999999998</v>
      </c>
      <c r="E15" s="18">
        <f>'ΣΥΓΚΕΝΤΡΩΤΙΚΟΣ ΠΙΝΑΚΑΣ'!Q15</f>
        <v>1</v>
      </c>
      <c r="F15" s="20">
        <f>'ΣΥΓΚΕΝΤΡΩΤΙΚΟΣ ΠΙΝΑΚΑΣ'!R15</f>
        <v>2.5499999999999998</v>
      </c>
      <c r="G15" s="18">
        <f>'ΣΥΓΚΕΝΤΡΩΤΙΚΟΣ ΠΙΝΑΚΑΣ'!K15+'ΣΥΓΚΕΝΤΡΩΤΙΚΟΣ ΠΙΝΑΚΑΣ'!M15+'ΣΥΓΚΕΝΤΡΩΤΙΚΟΣ ΠΙΝΑΚΑΣ'!O15</f>
        <v>0</v>
      </c>
      <c r="H15" s="18">
        <f>'ΣΥΓΚΕΝΤΡΩΤΙΚΟΣ ΠΙΝΑΚΑΣ'!L15+'ΣΥΓΚΕΝΤΡΩΤΙΚΟΣ ΠΙΝΑΚΑΣ'!N15+'ΣΥΓΚΕΝΤΡΩΤΙΚΟΣ ΠΙΝΑΚΑΣ'!P15</f>
        <v>0</v>
      </c>
      <c r="I15" s="20">
        <f>'ΣΥΓΚΕΝΤΡΩΤΙΚΟΣ ΠΙΝΑΚΑΣ'!D15</f>
        <v>0</v>
      </c>
      <c r="J15" s="18">
        <f>'ΣΥΓΚΕΝΤΡΩΤΙΚΟΣ ΠΙΝΑΚΑΣ'!G15</f>
        <v>0</v>
      </c>
      <c r="K15" s="19">
        <f>'ΣΥΓΚΕΝΤΡΩΤΙΚΟΣ ΠΙΝΑΚΑΣ'!H15</f>
        <v>0</v>
      </c>
      <c r="L15" s="18">
        <f>'ΣΥΓΚΕΝΤΡΩΤΙΚΟΣ ΠΙΝΑΚΑΣ'!E15</f>
        <v>0</v>
      </c>
      <c r="M15" s="19">
        <f>'ΣΥΓΚΕΝΤΡΩΤΙΚΟΣ ΠΙΝΑΚΑΣ'!F15</f>
        <v>0</v>
      </c>
    </row>
    <row r="16" spans="2:13" x14ac:dyDescent="0.25">
      <c r="B16" s="17">
        <v>13</v>
      </c>
      <c r="C16" s="18" t="s">
        <v>25</v>
      </c>
      <c r="D16" s="20" t="str">
        <f>'ΣΥΓΚΕΝΤΡΩΤΙΚΟΣ ΠΙΝΑΚΑΣ'!C16</f>
        <v>1,6 (2)</v>
      </c>
      <c r="E16" s="18">
        <f>'ΣΥΓΚΕΝΤΡΩΤΙΚΟΣ ΠΙΝΑΚΑΣ'!Q16</f>
        <v>0</v>
      </c>
      <c r="F16" s="20">
        <f>'ΣΥΓΚΕΝΤΡΩΤΙΚΟΣ ΠΙΝΑΚΑΣ'!R16</f>
        <v>0</v>
      </c>
      <c r="G16" s="18">
        <f>'ΣΥΓΚΕΝΤΡΩΤΙΚΟΣ ΠΙΝΑΚΑΣ'!K16+'ΣΥΓΚΕΝΤΡΩΤΙΚΟΣ ΠΙΝΑΚΑΣ'!M16+'ΣΥΓΚΕΝΤΡΩΤΙΚΟΣ ΠΙΝΑΚΑΣ'!O16</f>
        <v>0</v>
      </c>
      <c r="H16" s="18">
        <f>'ΣΥΓΚΕΝΤΡΩΤΙΚΟΣ ΠΙΝΑΚΑΣ'!L16+'ΣΥΓΚΕΝΤΡΩΤΙΚΟΣ ΠΙΝΑΚΑΣ'!N16+'ΣΥΓΚΕΝΤΡΩΤΙΚΟΣ ΠΙΝΑΚΑΣ'!P16</f>
        <v>0</v>
      </c>
      <c r="I16" s="20" t="str">
        <f>'ΣΥΓΚΕΝΤΡΩΤΙΚΟΣ ΠΙΝΑΚΑΣ'!D16</f>
        <v>1,6 (2)</v>
      </c>
      <c r="J16" s="18">
        <f>'ΣΥΓΚΕΝΤΡΩΤΙΚΟΣ ΠΙΝΑΚΑΣ'!G16</f>
        <v>1</v>
      </c>
      <c r="K16" s="19">
        <f>'ΣΥΓΚΕΝΤΡΩΤΙΚΟΣ ΠΙΝΑΚΑΣ'!H16</f>
        <v>3.75</v>
      </c>
      <c r="L16" s="18">
        <f>'ΣΥΓΚΕΝΤΡΩΤΙΚΟΣ ΠΙΝΑΚΑΣ'!E16</f>
        <v>0</v>
      </c>
      <c r="M16" s="19">
        <f>'ΣΥΓΚΕΝΤΡΩΤΙΚΟΣ ΠΙΝΑΚΑΣ'!F16</f>
        <v>0</v>
      </c>
    </row>
    <row r="17" spans="2:13" x14ac:dyDescent="0.25">
      <c r="B17" s="9">
        <v>14</v>
      </c>
      <c r="C17" s="18" t="s">
        <v>26</v>
      </c>
      <c r="D17" s="20">
        <f>'ΣΥΓΚΕΝΤΡΩΤΙΚΟΣ ΠΙΝΑΚΑΣ'!C17</f>
        <v>0.65</v>
      </c>
      <c r="E17" s="18" t="e">
        <f>'ΣΥΓΚΕΝΤΡΩΤΙΚΟΣ ΠΙΝΑΚΑΣ'!Q17</f>
        <v>#REF!</v>
      </c>
      <c r="F17" s="20" t="e">
        <f>'ΣΥΓΚΕΝΤΡΩΤΙΚΟΣ ΠΙΝΑΚΑΣ'!R17</f>
        <v>#REF!</v>
      </c>
      <c r="G17" s="18" t="e">
        <f>'ΣΥΓΚΕΝΤΡΩΤΙΚΟΣ ΠΙΝΑΚΑΣ'!K17+'ΣΥΓΚΕΝΤΡΩΤΙΚΟΣ ΠΙΝΑΚΑΣ'!M17+'ΣΥΓΚΕΝΤΡΩΤΙΚΟΣ ΠΙΝΑΚΑΣ'!O17</f>
        <v>#REF!</v>
      </c>
      <c r="H17" s="18" t="e">
        <f>'ΣΥΓΚΕΝΤΡΩΤΙΚΟΣ ΠΙΝΑΚΑΣ'!L17+'ΣΥΓΚΕΝΤΡΩΤΙΚΟΣ ΠΙΝΑΚΑΣ'!N17+'ΣΥΓΚΕΝΤΡΩΤΙΚΟΣ ΠΙΝΑΚΑΣ'!P17</f>
        <v>#REF!</v>
      </c>
      <c r="I17" s="20" t="e">
        <f>'ΣΥΓΚΕΝΤΡΩΤΙΚΟΣ ΠΙΝΑΚΑΣ'!D17</f>
        <v>#REF!</v>
      </c>
      <c r="J17" s="18" t="e">
        <f>'ΣΥΓΚΕΝΤΡΩΤΙΚΟΣ ΠΙΝΑΚΑΣ'!G17</f>
        <v>#REF!</v>
      </c>
      <c r="K17" s="19" t="e">
        <f>'ΣΥΓΚΕΝΤΡΩΤΙΚΟΣ ΠΙΝΑΚΑΣ'!H17</f>
        <v>#REF!</v>
      </c>
      <c r="L17" s="18" t="e">
        <f>'ΣΥΓΚΕΝΤΡΩΤΙΚΟΣ ΠΙΝΑΚΑΣ'!E17</f>
        <v>#REF!</v>
      </c>
      <c r="M17" s="19" t="e">
        <f>'ΣΥΓΚΕΝΤΡΩΤΙΚΟΣ ΠΙΝΑΚΑΣ'!F17</f>
        <v>#REF!</v>
      </c>
    </row>
    <row r="18" spans="2:13" x14ac:dyDescent="0.25">
      <c r="B18" s="17">
        <v>15</v>
      </c>
      <c r="C18" s="18" t="s">
        <v>27</v>
      </c>
      <c r="D18" s="20">
        <f>'ΣΥΓΚΕΝΤΡΩΤΙΚΟΣ ΠΙΝΑΚΑΣ'!C18</f>
        <v>11</v>
      </c>
      <c r="E18" s="18">
        <f>'ΣΥΓΚΕΝΤΡΩΤΙΚΟΣ ΠΙΝΑΚΑΣ'!Q18</f>
        <v>1</v>
      </c>
      <c r="F18" s="20">
        <f>'ΣΥΓΚΕΝΤΡΩΤΙΚΟΣ ΠΙΝΑΚΑΣ'!R18</f>
        <v>0.4</v>
      </c>
      <c r="G18" s="18">
        <f>'ΣΥΓΚΕΝΤΡΩΤΙΚΟΣ ΠΙΝΑΚΑΣ'!K18+'ΣΥΓΚΕΝΤΡΩΤΙΚΟΣ ΠΙΝΑΚΑΣ'!M18+'ΣΥΓΚΕΝΤΡΩΤΙΚΟΣ ΠΙΝΑΚΑΣ'!O18</f>
        <v>0</v>
      </c>
      <c r="H18" s="18">
        <f>'ΣΥΓΚΕΝΤΡΩΤΙΚΟΣ ΠΙΝΑΚΑΣ'!L18+'ΣΥΓΚΕΝΤΡΩΤΙΚΟΣ ΠΙΝΑΚΑΣ'!N18+'ΣΥΓΚΕΝΤΡΩΤΙΚΟΣ ΠΙΝΑΚΑΣ'!P18</f>
        <v>0</v>
      </c>
      <c r="I18" s="20">
        <f>'ΣΥΓΚΕΝΤΡΩΤΙΚΟΣ ΠΙΝΑΚΑΣ'!D18</f>
        <v>10.6</v>
      </c>
      <c r="J18" s="18">
        <f>'ΣΥΓΚΕΝΤΡΩΤΙΚΟΣ ΠΙΝΑΚΑΣ'!G18</f>
        <v>1</v>
      </c>
      <c r="K18" s="19">
        <f>'ΣΥΓΚΕΝΤΡΩΤΙΚΟΣ ΠΙΝΑΚΑΣ'!H18</f>
        <v>1</v>
      </c>
      <c r="L18" s="18">
        <f>'ΣΥΓΚΕΝΤΡΩΤΙΚΟΣ ΠΙΝΑΚΑΣ'!E18</f>
        <v>28</v>
      </c>
      <c r="M18" s="19">
        <f>'ΣΥΓΚΕΝΤΡΩΤΙΚΟΣ ΠΙΝΑΚΑΣ'!F18</f>
        <v>12.550000000000004</v>
      </c>
    </row>
    <row r="19" spans="2:13" x14ac:dyDescent="0.25">
      <c r="B19" s="17">
        <v>16</v>
      </c>
      <c r="C19" s="18" t="s">
        <v>28</v>
      </c>
      <c r="D19" s="20" t="str">
        <f>'ΣΥΓΚΕΝΤΡΩΤΙΚΟΣ ΠΙΝΑΚΑΣ'!C19</f>
        <v>*****</v>
      </c>
      <c r="E19" s="18">
        <f>'ΣΥΓΚΕΝΤΡΩΤΙΚΟΣ ΠΙΝΑΚΑΣ'!Q19</f>
        <v>0</v>
      </c>
      <c r="F19" s="20">
        <f>'ΣΥΓΚΕΝΤΡΩΤΙΚΟΣ ΠΙΝΑΚΑΣ'!R19</f>
        <v>0</v>
      </c>
      <c r="G19" s="18">
        <f>'ΣΥΓΚΕΝΤΡΩΤΙΚΟΣ ΠΙΝΑΚΑΣ'!K19+'ΣΥΓΚΕΝΤΡΩΤΙΚΟΣ ΠΙΝΑΚΑΣ'!M19+'ΣΥΓΚΕΝΤΡΩΤΙΚΟΣ ΠΙΝΑΚΑΣ'!O19</f>
        <v>0</v>
      </c>
      <c r="H19" s="18">
        <f>'ΣΥΓΚΕΝΤΡΩΤΙΚΟΣ ΠΙΝΑΚΑΣ'!L19+'ΣΥΓΚΕΝΤΡΩΤΙΚΟΣ ΠΙΝΑΚΑΣ'!N19+'ΣΥΓΚΕΝΤΡΩΤΙΚΟΣ ΠΙΝΑΚΑΣ'!P19</f>
        <v>0</v>
      </c>
      <c r="I19" s="20" t="str">
        <f>'ΣΥΓΚΕΝΤΡΩΤΙΚΟΣ ΠΙΝΑΚΑΣ'!D19</f>
        <v>*****</v>
      </c>
      <c r="J19" s="18">
        <f>'ΣΥΓΚΕΝΤΡΩΤΙΚΟΣ ΠΙΝΑΚΑΣ'!G19</f>
        <v>2</v>
      </c>
      <c r="K19" s="19">
        <f>'ΣΥΓΚΕΝΤΡΩΤΙΚΟΣ ΠΙΝΑΚΑΣ'!H19</f>
        <v>6</v>
      </c>
      <c r="L19" s="18">
        <f>'ΣΥΓΚΕΝΤΡΩΤΙΚΟΣ ΠΙΝΑΚΑΣ'!E19</f>
        <v>0</v>
      </c>
      <c r="M19" s="19">
        <f>'ΣΥΓΚΕΝΤΡΩΤΙΚΟΣ ΠΙΝΑΚΑΣ'!F19</f>
        <v>0</v>
      </c>
    </row>
    <row r="20" spans="2:13" x14ac:dyDescent="0.25">
      <c r="B20" s="9">
        <v>17</v>
      </c>
      <c r="C20" s="18" t="s">
        <v>29</v>
      </c>
      <c r="D20" s="20">
        <f>'ΣΥΓΚΕΝΤΡΩΤΙΚΟΣ ΠΙΝΑΚΑΣ'!C20</f>
        <v>2.7</v>
      </c>
      <c r="E20" s="18">
        <f>'ΣΥΓΚΕΝΤΡΩΤΙΚΟΣ ΠΙΝΑΚΑΣ'!Q20</f>
        <v>0</v>
      </c>
      <c r="F20" s="20">
        <f>'ΣΥΓΚΕΝΤΡΩΤΙΚΟΣ ΠΙΝΑΚΑΣ'!R20</f>
        <v>0</v>
      </c>
      <c r="G20" s="18">
        <f>'ΣΥΓΚΕΝΤΡΩΤΙΚΟΣ ΠΙΝΑΚΑΣ'!K20+'ΣΥΓΚΕΝΤΡΩΤΙΚΟΣ ΠΙΝΑΚΑΣ'!M20+'ΣΥΓΚΕΝΤΡΩΤΙΚΟΣ ΠΙΝΑΚΑΣ'!O20</f>
        <v>0</v>
      </c>
      <c r="H20" s="18">
        <f>'ΣΥΓΚΕΝΤΡΩΤΙΚΟΣ ΠΙΝΑΚΑΣ'!L20+'ΣΥΓΚΕΝΤΡΩΤΙΚΟΣ ΠΙΝΑΚΑΣ'!N20+'ΣΥΓΚΕΝΤΡΩΤΙΚΟΣ ΠΙΝΑΚΑΣ'!P20</f>
        <v>0</v>
      </c>
      <c r="I20" s="20">
        <f>'ΣΥΓΚΕΝΤΡΩΤΙΚΟΣ ΠΙΝΑΚΑΣ'!D20</f>
        <v>2.7</v>
      </c>
      <c r="J20" s="18">
        <f>'ΣΥΓΚΕΝΤΡΩΤΙΚΟΣ ΠΙΝΑΚΑΣ'!G20</f>
        <v>5</v>
      </c>
      <c r="K20" s="19">
        <f>'ΣΥΓΚΕΝΤΡΩΤΙΚΟΣ ΠΙΝΑΚΑΣ'!H20</f>
        <v>11</v>
      </c>
      <c r="L20" s="18">
        <f>'ΣΥΓΚΕΝΤΡΩΤΙΚΟΣ ΠΙΝΑΚΑΣ'!E20</f>
        <v>1</v>
      </c>
      <c r="M20" s="19">
        <f>'ΣΥΓΚΕΝΤΡΩΤΙΚΟΣ ΠΙΝΑΚΑΣ'!F20</f>
        <v>0.125</v>
      </c>
    </row>
    <row r="21" spans="2:13" x14ac:dyDescent="0.25">
      <c r="B21" s="9">
        <v>18</v>
      </c>
      <c r="C21" s="18" t="s">
        <v>30</v>
      </c>
      <c r="D21" s="20" t="str">
        <f>'ΣΥΓΚΕΝΤΡΩΤΙΚΟΣ ΠΙΝΑΚΑΣ'!C21</f>
        <v>****</v>
      </c>
      <c r="E21" s="18" t="e">
        <f>'ΣΥΓΚΕΝΤΡΩΤΙΚΟΣ ΠΙΝΑΚΑΣ'!Q21</f>
        <v>#REF!</v>
      </c>
      <c r="F21" s="20" t="e">
        <f>'ΣΥΓΚΕΝΤΡΩΤΙΚΟΣ ΠΙΝΑΚΑΣ'!R21</f>
        <v>#REF!</v>
      </c>
      <c r="G21" s="18" t="e">
        <f>'ΣΥΓΚΕΝΤΡΩΤΙΚΟΣ ΠΙΝΑΚΑΣ'!K21+'ΣΥΓΚΕΝΤΡΩΤΙΚΟΣ ΠΙΝΑΚΑΣ'!M21+'ΣΥΓΚΕΝΤΡΩΤΙΚΟΣ ΠΙΝΑΚΑΣ'!O21</f>
        <v>#REF!</v>
      </c>
      <c r="H21" s="18" t="e">
        <f>'ΣΥΓΚΕΝΤΡΩΤΙΚΟΣ ΠΙΝΑΚΑΣ'!L21+'ΣΥΓΚΕΝΤΡΩΤΙΚΟΣ ΠΙΝΑΚΑΣ'!N21+'ΣΥΓΚΕΝΤΡΩΤΙΚΟΣ ΠΙΝΑΚΑΣ'!P21</f>
        <v>#REF!</v>
      </c>
      <c r="I21" s="20" t="str">
        <f>'ΣΥΓΚΕΝΤΡΩΤΙΚΟΣ ΠΙΝΑΚΑΣ'!D21</f>
        <v>****</v>
      </c>
      <c r="J21" s="18" t="e">
        <f>'ΣΥΓΚΕΝΤΡΩΤΙΚΟΣ ΠΙΝΑΚΑΣ'!G21</f>
        <v>#REF!</v>
      </c>
      <c r="K21" s="19" t="e">
        <f>'ΣΥΓΚΕΝΤΡΩΤΙΚΟΣ ΠΙΝΑΚΑΣ'!H21</f>
        <v>#REF!</v>
      </c>
      <c r="L21" s="18" t="e">
        <f>'ΣΥΓΚΕΝΤΡΩΤΙΚΟΣ ΠΙΝΑΚΑΣ'!E21</f>
        <v>#REF!</v>
      </c>
      <c r="M21" s="19" t="e">
        <f>'ΣΥΓΚΕΝΤΡΩΤΙΚΟΣ ΠΙΝΑΚΑΣ'!F21</f>
        <v>#REF!</v>
      </c>
    </row>
    <row r="22" spans="2:13" x14ac:dyDescent="0.25">
      <c r="B22" s="17">
        <v>19</v>
      </c>
      <c r="C22" s="18" t="s">
        <v>31</v>
      </c>
      <c r="D22" s="20" t="str">
        <f>'ΣΥΓΚΕΝΤΡΩΤΙΚΟΣ ΠΙΝΑΚΑΣ'!C22</f>
        <v>******</v>
      </c>
      <c r="E22" s="18">
        <f>'ΣΥΓΚΕΝΤΡΩΤΙΚΟΣ ΠΙΝΑΚΑΣ'!Q22</f>
        <v>0</v>
      </c>
      <c r="F22" s="20">
        <f>'ΣΥΓΚΕΝΤΡΩΤΙΚΟΣ ΠΙΝΑΚΑΣ'!R22</f>
        <v>0</v>
      </c>
      <c r="G22" s="18">
        <f>'ΣΥΓΚΕΝΤΡΩΤΙΚΟΣ ΠΙΝΑΚΑΣ'!K22+'ΣΥΓΚΕΝΤΡΩΤΙΚΟΣ ΠΙΝΑΚΑΣ'!M22+'ΣΥΓΚΕΝΤΡΩΤΙΚΟΣ ΠΙΝΑΚΑΣ'!O22</f>
        <v>0</v>
      </c>
      <c r="H22" s="18">
        <f>'ΣΥΓΚΕΝΤΡΩΤΙΚΟΣ ΠΙΝΑΚΑΣ'!L22+'ΣΥΓΚΕΝΤΡΩΤΙΚΟΣ ΠΙΝΑΚΑΣ'!N22+'ΣΥΓΚΕΝΤΡΩΤΙΚΟΣ ΠΙΝΑΚΑΣ'!P22</f>
        <v>0</v>
      </c>
      <c r="I22" s="20" t="str">
        <f>'ΣΥΓΚΕΝΤΡΩΤΙΚΟΣ ΠΙΝΑΚΑΣ'!D22</f>
        <v>******</v>
      </c>
      <c r="J22" s="18">
        <f>'ΣΥΓΚΕΝΤΡΩΤΙΚΟΣ ΠΙΝΑΚΑΣ'!G22</f>
        <v>0</v>
      </c>
      <c r="K22" s="19">
        <f>'ΣΥΓΚΕΝΤΡΩΤΙΚΟΣ ΠΙΝΑΚΑΣ'!H22</f>
        <v>0</v>
      </c>
      <c r="L22" s="18">
        <f>'ΣΥΓΚΕΝΤΡΩΤΙΚΟΣ ΠΙΝΑΚΑΣ'!E22</f>
        <v>0</v>
      </c>
      <c r="M22" s="19">
        <f>'ΣΥΓΚΕΝΤΡΩΤΙΚΟΣ ΠΙΝΑΚΑΣ'!F22</f>
        <v>0</v>
      </c>
    </row>
    <row r="23" spans="2:13" x14ac:dyDescent="0.25">
      <c r="B23" s="9">
        <v>20</v>
      </c>
      <c r="C23" s="18" t="s">
        <v>32</v>
      </c>
      <c r="D23" s="20" t="str">
        <f>'ΣΥΓΚΕΝΤΡΩΤΙΚΟΣ ΠΙΝΑΚΑΣ'!C23</f>
        <v>****</v>
      </c>
      <c r="E23" s="18">
        <f>'ΣΥΓΚΕΝΤΡΩΤΙΚΟΣ ΠΙΝΑΚΑΣ'!Q23</f>
        <v>0</v>
      </c>
      <c r="F23" s="20">
        <f>'ΣΥΓΚΕΝΤΡΩΤΙΚΟΣ ΠΙΝΑΚΑΣ'!R23</f>
        <v>0</v>
      </c>
      <c r="G23" s="18">
        <f>'ΣΥΓΚΕΝΤΡΩΤΙΚΟΣ ΠΙΝΑΚΑΣ'!K23+'ΣΥΓΚΕΝΤΡΩΤΙΚΟΣ ΠΙΝΑΚΑΣ'!M23+'ΣΥΓΚΕΝΤΡΩΤΙΚΟΣ ΠΙΝΑΚΑΣ'!O23</f>
        <v>0</v>
      </c>
      <c r="H23" s="18">
        <f>'ΣΥΓΚΕΝΤΡΩΤΙΚΟΣ ΠΙΝΑΚΑΣ'!L23+'ΣΥΓΚΕΝΤΡΩΤΙΚΟΣ ΠΙΝΑΚΑΣ'!N23+'ΣΥΓΚΕΝΤΡΩΤΙΚΟΣ ΠΙΝΑΚΑΣ'!P23</f>
        <v>0</v>
      </c>
      <c r="I23" s="20" t="str">
        <f>'ΣΥΓΚΕΝΤΡΩΤΙΚΟΣ ΠΙΝΑΚΑΣ'!D23</f>
        <v>****</v>
      </c>
      <c r="J23" s="18">
        <f>'ΣΥΓΚΕΝΤΡΩΤΙΚΟΣ ΠΙΝΑΚΑΣ'!G23</f>
        <v>0</v>
      </c>
      <c r="K23" s="19">
        <f>'ΣΥΓΚΕΝΤΡΩΤΙΚΟΣ ΠΙΝΑΚΑΣ'!H23</f>
        <v>0</v>
      </c>
      <c r="L23" s="18">
        <f>'ΣΥΓΚΕΝΤΡΩΤΙΚΟΣ ΠΙΝΑΚΑΣ'!E23</f>
        <v>0</v>
      </c>
      <c r="M23" s="19">
        <f>'ΣΥΓΚΕΝΤΡΩΤΙΚΟΣ ΠΙΝΑΚΑΣ'!F23</f>
        <v>0</v>
      </c>
    </row>
    <row r="24" spans="2:13" x14ac:dyDescent="0.25">
      <c r="B24" s="9">
        <v>21</v>
      </c>
      <c r="C24" s="18" t="s">
        <v>33</v>
      </c>
      <c r="D24" s="20">
        <f>'ΣΥΓΚΕΝΤΡΩΤΙΚΟΣ ΠΙΝΑΚΑΣ'!C24</f>
        <v>5</v>
      </c>
      <c r="E24" s="18">
        <f>'ΣΥΓΚΕΝΤΡΩΤΙΚΟΣ ΠΙΝΑΚΑΣ'!Q24</f>
        <v>0</v>
      </c>
      <c r="F24" s="20">
        <f>'ΣΥΓΚΕΝΤΡΩΤΙΚΟΣ ΠΙΝΑΚΑΣ'!R24</f>
        <v>0</v>
      </c>
      <c r="G24" s="18">
        <f>'ΣΥΓΚΕΝΤΡΩΤΙΚΟΣ ΠΙΝΑΚΑΣ'!K24+'ΣΥΓΚΕΝΤΡΩΤΙΚΟΣ ΠΙΝΑΚΑΣ'!M24+'ΣΥΓΚΕΝΤΡΩΤΙΚΟΣ ΠΙΝΑΚΑΣ'!O24</f>
        <v>0</v>
      </c>
      <c r="H24" s="18">
        <f>'ΣΥΓΚΕΝΤΡΩΤΙΚΟΣ ΠΙΝΑΚΑΣ'!L24+'ΣΥΓΚΕΝΤΡΩΤΙΚΟΣ ΠΙΝΑΚΑΣ'!N24+'ΣΥΓΚΕΝΤΡΩΤΙΚΟΣ ΠΙΝΑΚΑΣ'!P24</f>
        <v>0</v>
      </c>
      <c r="I24" s="20">
        <f>'ΣΥΓΚΕΝΤΡΩΤΙΚΟΣ ΠΙΝΑΚΑΣ'!D24</f>
        <v>5</v>
      </c>
      <c r="J24" s="18">
        <f>'ΣΥΓΚΕΝΤΡΩΤΙΚΟΣ ΠΙΝΑΚΑΣ'!G24</f>
        <v>4</v>
      </c>
      <c r="K24" s="19">
        <f>'ΣΥΓΚΕΝΤΡΩΤΙΚΟΣ ΠΙΝΑΚΑΣ'!H24</f>
        <v>1.2</v>
      </c>
      <c r="L24" s="18">
        <f>'ΣΥΓΚΕΝΤΡΩΤΙΚΟΣ ΠΙΝΑΚΑΣ'!E24</f>
        <v>1</v>
      </c>
      <c r="M24" s="19">
        <f>'ΣΥΓΚΕΝΤΡΩΤΙΚΟΣ ΠΙΝΑΚΑΣ'!F24</f>
        <v>0.25</v>
      </c>
    </row>
    <row r="25" spans="2:13" x14ac:dyDescent="0.25">
      <c r="B25" s="17">
        <v>22</v>
      </c>
      <c r="C25" s="18" t="s">
        <v>34</v>
      </c>
      <c r="D25" s="20">
        <f>'ΣΥΓΚΕΝΤΡΩΤΙΚΟΣ ΠΙΝΑΚΑΣ'!C25</f>
        <v>0.75</v>
      </c>
      <c r="E25" s="18">
        <f>'ΣΥΓΚΕΝΤΡΩΤΙΚΟΣ ΠΙΝΑΚΑΣ'!Q25</f>
        <v>0</v>
      </c>
      <c r="F25" s="20">
        <f>'ΣΥΓΚΕΝΤΡΩΤΙΚΟΣ ΠΙΝΑΚΑΣ'!R25</f>
        <v>0</v>
      </c>
      <c r="G25" s="18">
        <f>'ΣΥΓΚΕΝΤΡΩΤΙΚΟΣ ΠΙΝΑΚΑΣ'!K25+'ΣΥΓΚΕΝΤΡΩΤΙΚΟΣ ΠΙΝΑΚΑΣ'!M25+'ΣΥΓΚΕΝΤΡΩΤΙΚΟΣ ΠΙΝΑΚΑΣ'!O25</f>
        <v>0</v>
      </c>
      <c r="H25" s="18">
        <f>'ΣΥΓΚΕΝΤΡΩΤΙΚΟΣ ΠΙΝΑΚΑΣ'!L25+'ΣΥΓΚΕΝΤΡΩΤΙΚΟΣ ΠΙΝΑΚΑΣ'!N25+'ΣΥΓΚΕΝΤΡΩΤΙΚΟΣ ΠΙΝΑΚΑΣ'!P25</f>
        <v>0</v>
      </c>
      <c r="I25" s="20">
        <f>'ΣΥΓΚΕΝΤΡΩΤΙΚΟΣ ΠΙΝΑΚΑΣ'!D25</f>
        <v>0.75</v>
      </c>
      <c r="J25" s="18">
        <f>'ΣΥΓΚΕΝΤΡΩΤΙΚΟΣ ΠΙΝΑΚΑΣ'!G25</f>
        <v>4</v>
      </c>
      <c r="K25" s="19">
        <f>'ΣΥΓΚΕΝΤΡΩΤΙΚΟΣ ΠΙΝΑΚΑΣ'!H25</f>
        <v>1.7000000000000002</v>
      </c>
      <c r="L25" s="18">
        <f>'ΣΥΓΚΕΝΤΡΩΤΙΚΟΣ ΠΙΝΑΚΑΣ'!E25</f>
        <v>0</v>
      </c>
      <c r="M25" s="19">
        <f>'ΣΥΓΚΕΝΤΡΩΤΙΚΟΣ ΠΙΝΑΚΑΣ'!F25</f>
        <v>0</v>
      </c>
    </row>
    <row r="26" spans="2:13" x14ac:dyDescent="0.25">
      <c r="B26" s="17">
        <v>23</v>
      </c>
      <c r="C26" s="18" t="s">
        <v>35</v>
      </c>
      <c r="D26" s="20">
        <f>'ΣΥΓΚΕΝΤΡΩΤΙΚΟΣ ΠΙΝΑΚΑΣ'!C26</f>
        <v>1.3</v>
      </c>
      <c r="E26" s="18" t="e">
        <f>'ΣΥΓΚΕΝΤΡΩΤΙΚΟΣ ΠΙΝΑΚΑΣ'!Q26</f>
        <v>#REF!</v>
      </c>
      <c r="F26" s="20" t="e">
        <f>'ΣΥΓΚΕΝΤΡΩΤΙΚΟΣ ΠΙΝΑΚΑΣ'!R26</f>
        <v>#REF!</v>
      </c>
      <c r="G26" s="18" t="e">
        <f>'ΣΥΓΚΕΝΤΡΩΤΙΚΟΣ ΠΙΝΑΚΑΣ'!K26+'ΣΥΓΚΕΝΤΡΩΤΙΚΟΣ ΠΙΝΑΚΑΣ'!M26+'ΣΥΓΚΕΝΤΡΩΤΙΚΟΣ ΠΙΝΑΚΑΣ'!O26</f>
        <v>#REF!</v>
      </c>
      <c r="H26" s="18" t="e">
        <f>'ΣΥΓΚΕΝΤΡΩΤΙΚΟΣ ΠΙΝΑΚΑΣ'!L26+'ΣΥΓΚΕΝΤΡΩΤΙΚΟΣ ΠΙΝΑΚΑΣ'!N26+'ΣΥΓΚΕΝΤΡΩΤΙΚΟΣ ΠΙΝΑΚΑΣ'!P26</f>
        <v>#REF!</v>
      </c>
      <c r="I26" s="20" t="e">
        <f>'ΣΥΓΚΕΝΤΡΩΤΙΚΟΣ ΠΙΝΑΚΑΣ'!D26</f>
        <v>#REF!</v>
      </c>
      <c r="J26" s="18" t="e">
        <f>'ΣΥΓΚΕΝΤΡΩΤΙΚΟΣ ΠΙΝΑΚΑΣ'!G26</f>
        <v>#REF!</v>
      </c>
      <c r="K26" s="19" t="e">
        <f>'ΣΥΓΚΕΝΤΡΩΤΙΚΟΣ ΠΙΝΑΚΑΣ'!H26</f>
        <v>#REF!</v>
      </c>
      <c r="L26" s="18" t="e">
        <f>'ΣΥΓΚΕΝΤΡΩΤΙΚΟΣ ΠΙΝΑΚΑΣ'!E26</f>
        <v>#REF!</v>
      </c>
      <c r="M26" s="19" t="e">
        <f>'ΣΥΓΚΕΝΤΡΩΤΙΚΟΣ ΠΙΝΑΚΑΣ'!F26</f>
        <v>#REF!</v>
      </c>
    </row>
    <row r="27" spans="2:13" x14ac:dyDescent="0.25">
      <c r="B27" s="9">
        <v>24</v>
      </c>
      <c r="C27" s="18" t="s">
        <v>36</v>
      </c>
      <c r="D27" s="20">
        <f>'ΣΥΓΚΕΝΤΡΩΤΙΚΟΣ ΠΙΝΑΚΑΣ'!C27</f>
        <v>2.15</v>
      </c>
      <c r="E27" s="18" t="e">
        <f>'ΣΥΓΚΕΝΤΡΩΤΙΚΟΣ ΠΙΝΑΚΑΣ'!Q27</f>
        <v>#REF!</v>
      </c>
      <c r="F27" s="20" t="e">
        <f>'ΣΥΓΚΕΝΤΡΩΤΙΚΟΣ ΠΙΝΑΚΑΣ'!R27</f>
        <v>#REF!</v>
      </c>
      <c r="G27" s="18" t="e">
        <f>'ΣΥΓΚΕΝΤΡΩΤΙΚΟΣ ΠΙΝΑΚΑΣ'!K27+'ΣΥΓΚΕΝΤΡΩΤΙΚΟΣ ΠΙΝΑΚΑΣ'!M27+'ΣΥΓΚΕΝΤΡΩΤΙΚΟΣ ΠΙΝΑΚΑΣ'!O27</f>
        <v>#REF!</v>
      </c>
      <c r="H27" s="18" t="e">
        <f>'ΣΥΓΚΕΝΤΡΩΤΙΚΟΣ ΠΙΝΑΚΑΣ'!L27+'ΣΥΓΚΕΝΤΡΩΤΙΚΟΣ ΠΙΝΑΚΑΣ'!N27+'ΣΥΓΚΕΝΤΡΩΤΙΚΟΣ ΠΙΝΑΚΑΣ'!P27</f>
        <v>#REF!</v>
      </c>
      <c r="I27" s="20" t="e">
        <f>'ΣΥΓΚΕΝΤΡΩΤΙΚΟΣ ΠΙΝΑΚΑΣ'!D27</f>
        <v>#REF!</v>
      </c>
      <c r="J27" s="18" t="e">
        <f>'ΣΥΓΚΕΝΤΡΩΤΙΚΟΣ ΠΙΝΑΚΑΣ'!G27</f>
        <v>#REF!</v>
      </c>
      <c r="K27" s="19" t="e">
        <f>'ΣΥΓΚΕΝΤΡΩΤΙΚΟΣ ΠΙΝΑΚΑΣ'!H27</f>
        <v>#REF!</v>
      </c>
      <c r="L27" s="18" t="e">
        <f>'ΣΥΓΚΕΝΤΡΩΤΙΚΟΣ ΠΙΝΑΚΑΣ'!E27</f>
        <v>#REF!</v>
      </c>
      <c r="M27" s="19" t="e">
        <f>'ΣΥΓΚΕΝΤΡΩΤΙΚΟΣ ΠΙΝΑΚΑΣ'!F27</f>
        <v>#REF!</v>
      </c>
    </row>
    <row r="28" spans="2:13" x14ac:dyDescent="0.25">
      <c r="B28" s="9">
        <v>25</v>
      </c>
      <c r="C28" s="18" t="s">
        <v>37</v>
      </c>
      <c r="D28" s="20">
        <f>'ΣΥΓΚΕΝΤΡΩΤΙΚΟΣ ΠΙΝΑΚΑΣ'!C28</f>
        <v>1.7</v>
      </c>
      <c r="E28" s="18">
        <f>'ΣΥΓΚΕΝΤΡΩΤΙΚΟΣ ΠΙΝΑΚΑΣ'!Q28</f>
        <v>0</v>
      </c>
      <c r="F28" s="20">
        <f>'ΣΥΓΚΕΝΤΡΩΤΙΚΟΣ ΠΙΝΑΚΑΣ'!R28</f>
        <v>0</v>
      </c>
      <c r="G28" s="18">
        <f>'ΣΥΓΚΕΝΤΡΩΤΙΚΟΣ ΠΙΝΑΚΑΣ'!K28+'ΣΥΓΚΕΝΤΡΩΤΙΚΟΣ ΠΙΝΑΚΑΣ'!M28+'ΣΥΓΚΕΝΤΡΩΤΙΚΟΣ ΠΙΝΑΚΑΣ'!O28</f>
        <v>0</v>
      </c>
      <c r="H28" s="18">
        <f>'ΣΥΓΚΕΝΤΡΩΤΙΚΟΣ ΠΙΝΑΚΑΣ'!L28+'ΣΥΓΚΕΝΤΡΩΤΙΚΟΣ ΠΙΝΑΚΑΣ'!N28+'ΣΥΓΚΕΝΤΡΩΤΙΚΟΣ ΠΙΝΑΚΑΣ'!P28</f>
        <v>0</v>
      </c>
      <c r="I28" s="20">
        <f>'ΣΥΓΚΕΝΤΡΩΤΙΚΟΣ ΠΙΝΑΚΑΣ'!D28</f>
        <v>1.7</v>
      </c>
      <c r="J28" s="18">
        <f>'ΣΥΓΚΕΝΤΡΩΤΙΚΟΣ ΠΙΝΑΚΑΣ'!G28</f>
        <v>0</v>
      </c>
      <c r="K28" s="19">
        <f>'ΣΥΓΚΕΝΤΡΩΤΙΚΟΣ ΠΙΝΑΚΑΣ'!H28</f>
        <v>0</v>
      </c>
      <c r="L28" s="18">
        <f>'ΣΥΓΚΕΝΤΡΩΤΙΚΟΣ ΠΙΝΑΚΑΣ'!E28</f>
        <v>1</v>
      </c>
      <c r="M28" s="19">
        <f>'ΣΥΓΚΕΝΤΡΩΤΙΚΟΣ ΠΙΝΑΚΑΣ'!F28</f>
        <v>0.5</v>
      </c>
    </row>
    <row r="29" spans="2:13" x14ac:dyDescent="0.25">
      <c r="B29" s="9">
        <v>26</v>
      </c>
      <c r="C29" s="18" t="s">
        <v>38</v>
      </c>
      <c r="D29" s="20">
        <f>'ΣΥΓΚΕΝΤΡΩΤΙΚΟΣ ΠΙΝΑΚΑΣ'!C29</f>
        <v>0.6</v>
      </c>
      <c r="E29" s="18" t="e">
        <f>'ΣΥΓΚΕΝΤΡΩΤΙΚΟΣ ΠΙΝΑΚΑΣ'!Q29</f>
        <v>#REF!</v>
      </c>
      <c r="F29" s="20" t="e">
        <f>'ΣΥΓΚΕΝΤΡΩΤΙΚΟΣ ΠΙΝΑΚΑΣ'!R29</f>
        <v>#REF!</v>
      </c>
      <c r="G29" s="18" t="e">
        <f>'ΣΥΓΚΕΝΤΡΩΤΙΚΟΣ ΠΙΝΑΚΑΣ'!K29+'ΣΥΓΚΕΝΤΡΩΤΙΚΟΣ ΠΙΝΑΚΑΣ'!M29+'ΣΥΓΚΕΝΤΡΩΤΙΚΟΣ ΠΙΝΑΚΑΣ'!O29</f>
        <v>#REF!</v>
      </c>
      <c r="H29" s="18" t="e">
        <f>'ΣΥΓΚΕΝΤΡΩΤΙΚΟΣ ΠΙΝΑΚΑΣ'!L29+'ΣΥΓΚΕΝΤΡΩΤΙΚΟΣ ΠΙΝΑΚΑΣ'!N29+'ΣΥΓΚΕΝΤΡΩΤΙΚΟΣ ΠΙΝΑΚΑΣ'!P29</f>
        <v>#REF!</v>
      </c>
      <c r="I29" s="20" t="e">
        <f>'ΣΥΓΚΕΝΤΡΩΤΙΚΟΣ ΠΙΝΑΚΑΣ'!D29</f>
        <v>#REF!</v>
      </c>
      <c r="J29" s="18" t="e">
        <f>'ΣΥΓΚΕΝΤΡΩΤΙΚΟΣ ΠΙΝΑΚΑΣ'!G29</f>
        <v>#REF!</v>
      </c>
      <c r="K29" s="19" t="e">
        <f>'ΣΥΓΚΕΝΤΡΩΤΙΚΟΣ ΠΙΝΑΚΑΣ'!H29</f>
        <v>#REF!</v>
      </c>
      <c r="L29" s="18" t="e">
        <f>'ΣΥΓΚΕΝΤΡΩΤΙΚΟΣ ΠΙΝΑΚΑΣ'!E29</f>
        <v>#REF!</v>
      </c>
      <c r="M29" s="19" t="e">
        <f>'ΣΥΓΚΕΝΤΡΩΤΙΚΟΣ ΠΙΝΑΚΑΣ'!F29</f>
        <v>#REF!</v>
      </c>
    </row>
    <row r="30" spans="2:13" x14ac:dyDescent="0.25">
      <c r="B30" s="9">
        <v>27</v>
      </c>
      <c r="C30" s="18" t="s">
        <v>39</v>
      </c>
      <c r="D30" s="20">
        <f>'ΣΥΓΚΕΝΤΡΩΤΙΚΟΣ ΠΙΝΑΚΑΣ'!C30</f>
        <v>11</v>
      </c>
      <c r="E30" s="18" t="e">
        <f>'ΣΥΓΚΕΝΤΡΩΤΙΚΟΣ ΠΙΝΑΚΑΣ'!Q30</f>
        <v>#REF!</v>
      </c>
      <c r="F30" s="20" t="e">
        <f>'ΣΥΓΚΕΝΤΡΩΤΙΚΟΣ ΠΙΝΑΚΑΣ'!R30</f>
        <v>#REF!</v>
      </c>
      <c r="G30" s="18" t="e">
        <f>'ΣΥΓΚΕΝΤΡΩΤΙΚΟΣ ΠΙΝΑΚΑΣ'!K30+'ΣΥΓΚΕΝΤΡΩΤΙΚΟΣ ΠΙΝΑΚΑΣ'!M30+'ΣΥΓΚΕΝΤΡΩΤΙΚΟΣ ΠΙΝΑΚΑΣ'!O30</f>
        <v>#REF!</v>
      </c>
      <c r="H30" s="18" t="e">
        <f>'ΣΥΓΚΕΝΤΡΩΤΙΚΟΣ ΠΙΝΑΚΑΣ'!L30+'ΣΥΓΚΕΝΤΡΩΤΙΚΟΣ ΠΙΝΑΚΑΣ'!N30+'ΣΥΓΚΕΝΤΡΩΤΙΚΟΣ ΠΙΝΑΚΑΣ'!P30</f>
        <v>#REF!</v>
      </c>
      <c r="I30" s="20" t="e">
        <f>'ΣΥΓΚΕΝΤΡΩΤΙΚΟΣ ΠΙΝΑΚΑΣ'!D30</f>
        <v>#REF!</v>
      </c>
      <c r="J30" s="18" t="e">
        <f>'ΣΥΓΚΕΝΤΡΩΤΙΚΟΣ ΠΙΝΑΚΑΣ'!G30</f>
        <v>#REF!</v>
      </c>
      <c r="K30" s="19" t="e">
        <f>'ΣΥΓΚΕΝΤΡΩΤΙΚΟΣ ΠΙΝΑΚΑΣ'!H30</f>
        <v>#REF!</v>
      </c>
      <c r="L30" s="18" t="e">
        <f>'ΣΥΓΚΕΝΤΡΩΤΙΚΟΣ ΠΙΝΑΚΑΣ'!E30</f>
        <v>#REF!</v>
      </c>
      <c r="M30" s="19" t="e">
        <f>'ΣΥΓΚΕΝΤΡΩΤΙΚΟΣ ΠΙΝΑΚΑΣ'!F30</f>
        <v>#REF!</v>
      </c>
    </row>
    <row r="31" spans="2:13" x14ac:dyDescent="0.25">
      <c r="B31" s="9">
        <v>28</v>
      </c>
      <c r="C31" s="18" t="s">
        <v>40</v>
      </c>
      <c r="D31" s="20">
        <f>'ΣΥΓΚΕΝΤΡΩΤΙΚΟΣ ΠΙΝΑΚΑΣ'!C31</f>
        <v>20</v>
      </c>
      <c r="E31" s="18">
        <f>'ΣΥΓΚΕΝΤΡΩΤΙΚΟΣ ΠΙΝΑΚΑΣ'!Q31</f>
        <v>0</v>
      </c>
      <c r="F31" s="20">
        <f>'ΣΥΓΚΕΝΤΡΩΤΙΚΟΣ ΠΙΝΑΚΑΣ'!R31</f>
        <v>0</v>
      </c>
      <c r="G31" s="18">
        <f>'ΣΥΓΚΕΝΤΡΩΤΙΚΟΣ ΠΙΝΑΚΑΣ'!K31+'ΣΥΓΚΕΝΤΡΩΤΙΚΟΣ ΠΙΝΑΚΑΣ'!M31+'ΣΥΓΚΕΝΤΡΩΤΙΚΟΣ ΠΙΝΑΚΑΣ'!O31</f>
        <v>0</v>
      </c>
      <c r="H31" s="18">
        <f>'ΣΥΓΚΕΝΤΡΩΤΙΚΟΣ ΠΙΝΑΚΑΣ'!L31+'ΣΥΓΚΕΝΤΡΩΤΙΚΟΣ ΠΙΝΑΚΑΣ'!N31+'ΣΥΓΚΕΝΤΡΩΤΙΚΟΣ ΠΙΝΑΚΑΣ'!P31</f>
        <v>0</v>
      </c>
      <c r="I31" s="20">
        <f>'ΣΥΓΚΕΝΤΡΩΤΙΚΟΣ ΠΙΝΑΚΑΣ'!D31</f>
        <v>20</v>
      </c>
      <c r="J31" s="18">
        <f>'ΣΥΓΚΕΝΤΡΩΤΙΚΟΣ ΠΙΝΑΚΑΣ'!G31</f>
        <v>2</v>
      </c>
      <c r="K31" s="19">
        <f>'ΣΥΓΚΕΝΤΡΩΤΙΚΟΣ ΠΙΝΑΚΑΣ'!H31</f>
        <v>14</v>
      </c>
      <c r="L31" s="18">
        <f>'ΣΥΓΚΕΝΤΡΩΤΙΚΟΣ ΠΙΝΑΚΑΣ'!E31</f>
        <v>12</v>
      </c>
      <c r="M31" s="19">
        <f>'ΣΥΓΚΕΝΤΡΩΤΙΚΟΣ ΠΙΝΑΚΑΣ'!F31</f>
        <v>36.989999999999995</v>
      </c>
    </row>
    <row r="33" spans="2:10" ht="15" customHeight="1" x14ac:dyDescent="0.25">
      <c r="B33" s="31" t="s">
        <v>41</v>
      </c>
      <c r="C33" s="31"/>
      <c r="D33" s="31"/>
      <c r="E33" s="31"/>
      <c r="F33" s="31"/>
      <c r="G33" s="31"/>
      <c r="H33" s="31"/>
      <c r="I33" s="31"/>
      <c r="J33" s="6"/>
    </row>
    <row r="34" spans="2:10" ht="15" customHeight="1" x14ac:dyDescent="0.25">
      <c r="B34" s="31" t="s">
        <v>42</v>
      </c>
      <c r="C34" s="31"/>
      <c r="D34" s="31"/>
      <c r="E34" s="31"/>
      <c r="F34" s="31"/>
      <c r="G34" s="31"/>
      <c r="H34" s="31"/>
      <c r="I34" s="31"/>
    </row>
    <row r="35" spans="2:10" x14ac:dyDescent="0.25">
      <c r="B35" s="32" t="s">
        <v>43</v>
      </c>
      <c r="C35" s="32"/>
      <c r="D35" s="32"/>
      <c r="E35" s="32"/>
      <c r="F35" s="32"/>
      <c r="G35" s="32"/>
      <c r="H35" s="32"/>
      <c r="I35" s="32"/>
    </row>
    <row r="36" spans="2:10" x14ac:dyDescent="0.25">
      <c r="B36" s="32" t="s">
        <v>44</v>
      </c>
      <c r="C36" s="32"/>
      <c r="D36" s="32"/>
      <c r="E36" s="32"/>
      <c r="F36" s="32"/>
      <c r="G36" s="32"/>
      <c r="H36" s="32"/>
      <c r="I36" s="32"/>
    </row>
    <row r="37" spans="2:10" x14ac:dyDescent="0.25">
      <c r="B37" s="32" t="s">
        <v>45</v>
      </c>
      <c r="C37" s="32"/>
      <c r="D37" s="32"/>
      <c r="E37" s="32"/>
      <c r="F37" s="32"/>
      <c r="G37" s="32"/>
      <c r="H37" s="32"/>
      <c r="I37" s="32"/>
    </row>
    <row r="38" spans="2:10" x14ac:dyDescent="0.25">
      <c r="B38" s="31" t="s">
        <v>46</v>
      </c>
      <c r="C38" s="31"/>
      <c r="D38" s="31"/>
      <c r="E38" s="31"/>
      <c r="F38" s="31"/>
      <c r="G38" s="31"/>
      <c r="H38" s="31"/>
      <c r="I38" s="31"/>
    </row>
    <row r="39" spans="2:10" x14ac:dyDescent="0.25">
      <c r="B39" s="31"/>
      <c r="C39" s="31"/>
      <c r="D39" s="31"/>
      <c r="E39" s="31"/>
      <c r="F39" s="31"/>
      <c r="G39" s="31"/>
      <c r="H39" s="31"/>
      <c r="I39" s="31"/>
    </row>
    <row r="40" spans="2:10" x14ac:dyDescent="0.25">
      <c r="B40" s="31" t="s">
        <v>47</v>
      </c>
      <c r="C40" s="31"/>
      <c r="D40" s="31"/>
      <c r="E40" s="31"/>
      <c r="F40" s="31"/>
      <c r="G40" s="31"/>
      <c r="H40" s="31"/>
      <c r="I40" s="31"/>
    </row>
    <row r="41" spans="2:10" x14ac:dyDescent="0.25">
      <c r="B41" s="31"/>
      <c r="C41" s="31"/>
      <c r="D41" s="31"/>
      <c r="E41" s="31"/>
      <c r="F41" s="31"/>
      <c r="G41" s="31"/>
      <c r="H41" s="31"/>
      <c r="I41" s="31"/>
    </row>
    <row r="42" spans="2:10" x14ac:dyDescent="0.25">
      <c r="B42" s="31"/>
      <c r="C42" s="31"/>
      <c r="D42" s="31"/>
      <c r="E42" s="31"/>
      <c r="F42" s="31"/>
      <c r="G42" s="31"/>
      <c r="H42" s="31"/>
      <c r="I42" s="31"/>
    </row>
    <row r="43" spans="2:10" x14ac:dyDescent="0.25">
      <c r="B43" s="31" t="s">
        <v>48</v>
      </c>
      <c r="C43" s="31"/>
      <c r="D43" s="31"/>
      <c r="E43" s="31"/>
      <c r="F43" s="31"/>
      <c r="G43" s="31"/>
      <c r="H43" s="31"/>
      <c r="I43" s="31"/>
    </row>
  </sheetData>
  <mergeCells count="10">
    <mergeCell ref="B1:M1"/>
    <mergeCell ref="B2:M2"/>
    <mergeCell ref="B33:I33"/>
    <mergeCell ref="B40:I42"/>
    <mergeCell ref="B43:I43"/>
    <mergeCell ref="B34:I34"/>
    <mergeCell ref="B35:I35"/>
    <mergeCell ref="B36:I36"/>
    <mergeCell ref="B37:I37"/>
    <mergeCell ref="B38:I39"/>
  </mergeCell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59062-2FA6-4B44-A1B6-38CAC382FE50}">
  <dimension ref="A1:AN12"/>
  <sheetViews>
    <sheetView zoomScale="80" zoomScaleNormal="80" workbookViewId="0">
      <pane ySplit="1" topLeftCell="A2" activePane="bottomLeft" state="frozen"/>
      <selection activeCell="Q1" sqref="Q1"/>
      <selection pane="bottomLeft" activeCell="AB23" sqref="AB23"/>
    </sheetView>
  </sheetViews>
  <sheetFormatPr defaultRowHeight="15" x14ac:dyDescent="0.25"/>
  <cols>
    <col min="2" max="2" width="17.28515625" customWidth="1"/>
    <col min="3" max="3" width="15.140625" customWidth="1"/>
    <col min="4" max="4" width="12" customWidth="1"/>
    <col min="5" max="5" width="19.7109375" customWidth="1"/>
    <col min="6" max="6" width="20.7109375" customWidth="1"/>
    <col min="7" max="7" width="10.140625" customWidth="1"/>
    <col min="8" max="8" width="15.140625" customWidth="1"/>
    <col min="9" max="9" width="13.7109375" customWidth="1"/>
    <col min="10" max="10" width="18.5703125" customWidth="1"/>
    <col min="11" max="11" width="23.5703125" bestFit="1" customWidth="1"/>
    <col min="12" max="12" width="15" customWidth="1"/>
    <col min="13" max="13" width="18" customWidth="1"/>
    <col min="14" max="14" width="15.42578125" customWidth="1"/>
    <col min="15" max="16" width="13.28515625" customWidth="1"/>
    <col min="17" max="17" width="14" bestFit="1" customWidth="1"/>
    <col min="18" max="18" width="15.85546875" customWidth="1"/>
    <col min="19" max="19" width="16" customWidth="1"/>
    <col min="20" max="20" width="11.140625" customWidth="1"/>
    <col min="21" max="21" width="16.14062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3.42578125" customWidth="1"/>
    <col min="27" max="27" width="11.28515625" customWidth="1"/>
    <col min="28" max="28" width="12.7109375" customWidth="1"/>
    <col min="29" max="29" width="9.85546875" customWidth="1"/>
    <col min="30" max="30" width="18.140625" customWidth="1"/>
    <col min="31" max="31" width="14.7109375" customWidth="1"/>
    <col min="32" max="32" width="15.28515625" customWidth="1"/>
    <col min="33" max="33" width="17.140625" customWidth="1"/>
    <col min="34" max="34" width="19.28515625" customWidth="1"/>
    <col min="36" max="36" width="15.28515625" customWidth="1"/>
    <col min="37" max="37" width="11.7109375" customWidth="1"/>
    <col min="38" max="38" width="15.5703125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120</v>
      </c>
      <c r="AJ1" s="7" t="s">
        <v>105</v>
      </c>
      <c r="AK1" s="7" t="s">
        <v>106</v>
      </c>
      <c r="AL1" s="7" t="s">
        <v>121</v>
      </c>
    </row>
    <row r="2" spans="1:40" s="1" customFormat="1" ht="60" x14ac:dyDescent="0.25">
      <c r="A2" s="9">
        <v>1</v>
      </c>
      <c r="B2" s="12" t="s">
        <v>200</v>
      </c>
      <c r="C2" s="9" t="s">
        <v>201</v>
      </c>
      <c r="D2" s="9" t="s">
        <v>202</v>
      </c>
      <c r="E2" s="12" t="s">
        <v>203</v>
      </c>
      <c r="F2" s="12" t="s">
        <v>204</v>
      </c>
      <c r="G2" s="9"/>
      <c r="H2" s="9"/>
      <c r="I2" s="9">
        <v>2.5499999999999998</v>
      </c>
      <c r="J2" s="9">
        <v>3.75</v>
      </c>
      <c r="K2" s="9" t="s">
        <v>111</v>
      </c>
      <c r="L2" s="12" t="s">
        <v>205</v>
      </c>
      <c r="M2" s="12" t="s">
        <v>112</v>
      </c>
      <c r="N2" s="12" t="s">
        <v>206</v>
      </c>
      <c r="O2" s="9"/>
      <c r="P2" s="9"/>
      <c r="Q2" s="9"/>
      <c r="R2" s="9"/>
      <c r="S2" s="9"/>
      <c r="T2" s="9" t="s">
        <v>148</v>
      </c>
      <c r="U2" s="9"/>
      <c r="V2" s="9"/>
      <c r="W2" s="9"/>
      <c r="X2" s="9"/>
      <c r="Y2" s="9" t="s">
        <v>207</v>
      </c>
      <c r="Z2" s="9" t="s">
        <v>208</v>
      </c>
      <c r="AA2" s="9" t="s">
        <v>208</v>
      </c>
      <c r="AB2" s="9" t="s">
        <v>208</v>
      </c>
      <c r="AC2" s="9" t="s">
        <v>208</v>
      </c>
      <c r="AD2" s="12" t="s">
        <v>209</v>
      </c>
      <c r="AE2" s="9" t="s">
        <v>210</v>
      </c>
      <c r="AF2" s="9" t="s">
        <v>208</v>
      </c>
      <c r="AG2" s="9" t="s">
        <v>208</v>
      </c>
      <c r="AH2" s="12" t="s">
        <v>211</v>
      </c>
      <c r="AI2" s="9"/>
      <c r="AJ2" s="12"/>
      <c r="AK2" s="9"/>
      <c r="AL2" s="9"/>
      <c r="AM2"/>
      <c r="AN2"/>
    </row>
    <row r="12" spans="1:40" x14ac:dyDescent="0.25">
      <c r="AG12" s="2"/>
    </row>
  </sheetData>
  <autoFilter ref="A1:AL1" xr:uid="{83059062-2FA6-4B44-A1B6-38CAC382FE50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9A6C3-91F9-4345-988D-6BA79AEC303D}">
  <dimension ref="A1:AN12"/>
  <sheetViews>
    <sheetView topLeftCell="M1" zoomScale="80" zoomScaleNormal="80" workbookViewId="0">
      <pane ySplit="1" topLeftCell="A2" activePane="bottomLeft" state="frozen"/>
      <selection pane="bottomLeft" activeCell="E20" sqref="E20"/>
    </sheetView>
  </sheetViews>
  <sheetFormatPr defaultRowHeight="15" x14ac:dyDescent="0.25"/>
  <cols>
    <col min="2" max="2" width="17.28515625" customWidth="1"/>
    <col min="3" max="3" width="15.140625" customWidth="1"/>
    <col min="4" max="4" width="12" customWidth="1"/>
    <col min="5" max="5" width="17.140625" customWidth="1"/>
    <col min="6" max="6" width="20.7109375" customWidth="1"/>
    <col min="7" max="7" width="10.140625" customWidth="1"/>
    <col min="8" max="8" width="15.28515625" customWidth="1"/>
    <col min="9" max="9" width="14.42578125" customWidth="1"/>
    <col min="10" max="10" width="18.140625" customWidth="1"/>
    <col min="11" max="11" width="23.5703125" bestFit="1" customWidth="1"/>
    <col min="12" max="12" width="15" customWidth="1"/>
    <col min="13" max="13" width="18" customWidth="1"/>
    <col min="14" max="14" width="15.42578125" customWidth="1"/>
    <col min="15" max="16" width="13.28515625" customWidth="1"/>
    <col min="17" max="17" width="14" bestFit="1" customWidth="1"/>
    <col min="18" max="18" width="14.7109375" customWidth="1"/>
    <col min="19" max="19" width="14.5703125" customWidth="1"/>
    <col min="20" max="20" width="11.140625" customWidth="1"/>
    <col min="21" max="21" width="14.4257812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" customWidth="1"/>
    <col min="27" max="27" width="11.28515625" customWidth="1"/>
    <col min="28" max="28" width="12.28515625" customWidth="1"/>
    <col min="29" max="29" width="9" customWidth="1"/>
    <col min="30" max="30" width="18.140625" customWidth="1"/>
    <col min="31" max="31" width="14.7109375" customWidth="1"/>
    <col min="32" max="32" width="15.28515625" customWidth="1"/>
    <col min="33" max="33" width="17.140625" customWidth="1"/>
    <col min="34" max="34" width="19.28515625" customWidth="1"/>
    <col min="36" max="36" width="15.28515625" customWidth="1"/>
    <col min="37" max="37" width="13.5703125" customWidth="1"/>
    <col min="38" max="38" width="11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120</v>
      </c>
      <c r="AJ1" s="7" t="s">
        <v>105</v>
      </c>
      <c r="AK1" s="7" t="s">
        <v>106</v>
      </c>
      <c r="AL1" s="7" t="s">
        <v>121</v>
      </c>
    </row>
    <row r="2" spans="1:40" s="1" customFormat="1" ht="75" x14ac:dyDescent="0.25">
      <c r="A2" s="9">
        <v>1</v>
      </c>
      <c r="B2" s="12" t="s">
        <v>191</v>
      </c>
      <c r="C2" s="9" t="s">
        <v>212</v>
      </c>
      <c r="D2" s="9" t="s">
        <v>213</v>
      </c>
      <c r="E2" s="12" t="s">
        <v>124</v>
      </c>
      <c r="F2" s="12" t="s">
        <v>146</v>
      </c>
      <c r="G2" s="9">
        <v>1705</v>
      </c>
      <c r="H2" s="9" t="s">
        <v>214</v>
      </c>
      <c r="I2" s="9">
        <v>3.75</v>
      </c>
      <c r="J2" s="9">
        <v>7.5</v>
      </c>
      <c r="K2" s="9" t="s">
        <v>111</v>
      </c>
      <c r="L2" s="12" t="s">
        <v>215</v>
      </c>
      <c r="M2" s="12" t="s">
        <v>112</v>
      </c>
      <c r="N2" s="12" t="s">
        <v>216</v>
      </c>
      <c r="O2" s="9" t="s">
        <v>212</v>
      </c>
      <c r="P2" s="9" t="s">
        <v>212</v>
      </c>
      <c r="Q2" s="9" t="s">
        <v>212</v>
      </c>
      <c r="R2" s="9" t="s">
        <v>217</v>
      </c>
      <c r="S2" s="9"/>
      <c r="T2" s="9"/>
      <c r="U2" s="9"/>
      <c r="V2" s="9" t="s">
        <v>143</v>
      </c>
      <c r="W2" s="9"/>
      <c r="X2" s="9"/>
      <c r="Y2" s="9"/>
      <c r="Z2" s="9"/>
      <c r="AA2" s="9"/>
      <c r="AB2" s="9"/>
      <c r="AC2" s="9"/>
      <c r="AD2" s="12"/>
      <c r="AE2" s="9"/>
      <c r="AF2" s="9"/>
      <c r="AG2" s="9"/>
      <c r="AH2" s="12"/>
      <c r="AI2" s="9"/>
      <c r="AJ2" s="12"/>
      <c r="AK2" s="12" t="s">
        <v>199</v>
      </c>
      <c r="AL2" s="9"/>
      <c r="AM2"/>
      <c r="AN2"/>
    </row>
    <row r="3" spans="1:40" ht="75" x14ac:dyDescent="0.25">
      <c r="A3" s="9">
        <v>2</v>
      </c>
      <c r="B3" s="12" t="s">
        <v>107</v>
      </c>
      <c r="C3" s="9" t="s">
        <v>212</v>
      </c>
      <c r="D3" s="9" t="s">
        <v>213</v>
      </c>
      <c r="E3" s="12" t="s">
        <v>124</v>
      </c>
      <c r="F3" s="12" t="s">
        <v>146</v>
      </c>
      <c r="G3" s="9"/>
      <c r="H3" s="9" t="s">
        <v>218</v>
      </c>
      <c r="I3" s="9">
        <v>3.75</v>
      </c>
      <c r="J3" s="9">
        <v>7.5</v>
      </c>
      <c r="K3" s="9" t="s">
        <v>111</v>
      </c>
      <c r="L3" s="13" t="s">
        <v>219</v>
      </c>
      <c r="M3" s="12" t="s">
        <v>112</v>
      </c>
      <c r="N3" s="12" t="s">
        <v>220</v>
      </c>
      <c r="O3" s="9" t="s">
        <v>212</v>
      </c>
      <c r="P3" s="9" t="s">
        <v>212</v>
      </c>
      <c r="Q3" s="12" t="s">
        <v>221</v>
      </c>
      <c r="R3" s="9" t="s">
        <v>218</v>
      </c>
      <c r="S3" s="9"/>
      <c r="T3" s="9" t="s">
        <v>148</v>
      </c>
      <c r="U3" s="9" t="s">
        <v>218</v>
      </c>
      <c r="V3" s="9"/>
      <c r="W3" s="9"/>
      <c r="X3" s="9"/>
      <c r="Y3" s="9"/>
      <c r="Z3" s="9" t="s">
        <v>218</v>
      </c>
      <c r="AA3" s="9" t="s">
        <v>218</v>
      </c>
      <c r="AB3" s="9"/>
      <c r="AC3" s="9"/>
      <c r="AD3" s="12"/>
      <c r="AE3" s="9"/>
      <c r="AF3" s="9"/>
      <c r="AG3" s="9"/>
      <c r="AH3" s="12"/>
      <c r="AI3" s="9"/>
      <c r="AJ3" s="12"/>
      <c r="AK3" s="12"/>
      <c r="AL3" s="9"/>
    </row>
    <row r="12" spans="1:40" x14ac:dyDescent="0.25">
      <c r="AG12" s="2"/>
    </row>
  </sheetData>
  <autoFilter ref="A1:AL1" xr:uid="{6189A6C3-91F9-4345-988D-6BA79AEC303D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473DC-422D-465B-88CB-0E3B9B7D354C}">
  <sheetPr>
    <pageSetUpPr fitToPage="1"/>
  </sheetPr>
  <dimension ref="A1:AN43"/>
  <sheetViews>
    <sheetView topLeftCell="E1" zoomScale="70" zoomScaleNormal="70" workbookViewId="0">
      <pane ySplit="1" topLeftCell="A31" activePane="bottomLeft" state="frozen"/>
      <selection pane="bottomLeft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4" bestFit="1" customWidth="1"/>
    <col min="9" max="9" width="11.85546875" customWidth="1"/>
    <col min="10" max="10" width="16" customWidth="1"/>
    <col min="11" max="11" width="23.5703125" bestFit="1" customWidth="1"/>
    <col min="12" max="12" width="15" customWidth="1"/>
    <col min="13" max="13" width="18" customWidth="1"/>
    <col min="14" max="14" width="16" customWidth="1"/>
    <col min="15" max="16" width="13.28515625" customWidth="1"/>
    <col min="17" max="17" width="14" bestFit="1" customWidth="1"/>
    <col min="18" max="18" width="14.85546875" customWidth="1"/>
    <col min="19" max="19" width="14.5703125" customWidth="1"/>
    <col min="20" max="20" width="11.140625" customWidth="1"/>
    <col min="21" max="21" width="14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0.85546875" customWidth="1"/>
    <col min="27" max="27" width="11.28515625" customWidth="1"/>
    <col min="28" max="28" width="11.140625" bestFit="1" customWidth="1"/>
    <col min="29" max="29" width="9" customWidth="1"/>
    <col min="30" max="30" width="12.140625" customWidth="1"/>
    <col min="31" max="31" width="14.7109375" customWidth="1"/>
    <col min="32" max="32" width="15.28515625" customWidth="1"/>
    <col min="33" max="34" width="17.140625" customWidth="1"/>
    <col min="36" max="36" width="16.85546875" customWidth="1"/>
    <col min="37" max="37" width="14.7109375" customWidth="1"/>
    <col min="38" max="38" width="15.7109375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120</v>
      </c>
      <c r="AJ1" s="7" t="s">
        <v>105</v>
      </c>
      <c r="AK1" s="7" t="s">
        <v>106</v>
      </c>
      <c r="AL1" s="7" t="s">
        <v>121</v>
      </c>
    </row>
    <row r="2" spans="1:40" s="1" customFormat="1" ht="69.95" customHeight="1" x14ac:dyDescent="0.25">
      <c r="A2" s="9">
        <v>1</v>
      </c>
      <c r="B2" s="12" t="s">
        <v>222</v>
      </c>
      <c r="C2" s="9" t="s">
        <v>223</v>
      </c>
      <c r="D2" s="9" t="s">
        <v>224</v>
      </c>
      <c r="E2" s="12" t="s">
        <v>152</v>
      </c>
      <c r="F2" s="12" t="s">
        <v>225</v>
      </c>
      <c r="G2" s="9">
        <v>4364</v>
      </c>
      <c r="H2" s="9" t="s">
        <v>226</v>
      </c>
      <c r="I2" s="9">
        <v>0.4</v>
      </c>
      <c r="J2" s="9">
        <v>0.96</v>
      </c>
      <c r="K2" s="9" t="s">
        <v>111</v>
      </c>
      <c r="L2" s="12"/>
      <c r="M2" s="12" t="s">
        <v>112</v>
      </c>
      <c r="N2" s="12" t="s">
        <v>227</v>
      </c>
      <c r="O2" s="12"/>
      <c r="P2" s="12" t="s">
        <v>228</v>
      </c>
      <c r="Q2" s="9"/>
      <c r="R2" s="9"/>
      <c r="S2" s="9"/>
      <c r="T2" s="9" t="s">
        <v>148</v>
      </c>
      <c r="U2" s="9"/>
      <c r="V2" s="9"/>
      <c r="W2" s="9"/>
      <c r="X2" s="9"/>
      <c r="Y2" s="9" t="s">
        <v>229</v>
      </c>
      <c r="Z2" s="9" t="s">
        <v>230</v>
      </c>
      <c r="AA2" s="9"/>
      <c r="AB2" s="9" t="s">
        <v>231</v>
      </c>
      <c r="AC2" s="9"/>
      <c r="AD2" s="9" t="s">
        <v>232</v>
      </c>
      <c r="AE2" s="9" t="s">
        <v>233</v>
      </c>
      <c r="AF2" s="9"/>
      <c r="AG2" s="9"/>
      <c r="AH2" s="9" t="s">
        <v>234</v>
      </c>
      <c r="AI2" s="9"/>
      <c r="AJ2" s="12"/>
      <c r="AK2" s="9"/>
      <c r="AL2" s="9"/>
      <c r="AM2"/>
      <c r="AN2"/>
    </row>
    <row r="3" spans="1:40" s="1" customFormat="1" ht="69.95" customHeight="1" x14ac:dyDescent="0.25">
      <c r="A3" s="9">
        <v>2</v>
      </c>
      <c r="B3" s="12" t="s">
        <v>191</v>
      </c>
      <c r="C3" s="9" t="s">
        <v>223</v>
      </c>
      <c r="D3" s="9" t="s">
        <v>235</v>
      </c>
      <c r="E3" s="12" t="s">
        <v>152</v>
      </c>
      <c r="F3" s="12" t="s">
        <v>146</v>
      </c>
      <c r="G3" s="9">
        <v>1668</v>
      </c>
      <c r="H3" s="9" t="s">
        <v>147</v>
      </c>
      <c r="I3" s="9">
        <v>2</v>
      </c>
      <c r="J3" s="9">
        <v>5</v>
      </c>
      <c r="K3" s="9" t="s">
        <v>111</v>
      </c>
      <c r="L3" s="13" t="s">
        <v>236</v>
      </c>
      <c r="M3" s="12" t="s">
        <v>112</v>
      </c>
      <c r="N3" s="12" t="s">
        <v>237</v>
      </c>
      <c r="O3" s="12" t="s">
        <v>238</v>
      </c>
      <c r="P3" s="12" t="s">
        <v>239</v>
      </c>
      <c r="Q3" s="9" t="s">
        <v>239</v>
      </c>
      <c r="R3" s="9" t="s">
        <v>240</v>
      </c>
      <c r="S3" s="9"/>
      <c r="T3" s="9"/>
      <c r="U3" s="9"/>
      <c r="V3" s="9" t="s">
        <v>143</v>
      </c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12"/>
      <c r="AK3" s="12" t="s">
        <v>199</v>
      </c>
      <c r="AL3" s="9"/>
      <c r="AM3"/>
      <c r="AN3"/>
    </row>
    <row r="4" spans="1:40" s="1" customFormat="1" ht="69.95" customHeight="1" x14ac:dyDescent="0.25">
      <c r="A4" s="9">
        <v>3</v>
      </c>
      <c r="B4" s="12" t="s">
        <v>191</v>
      </c>
      <c r="C4" s="9" t="s">
        <v>223</v>
      </c>
      <c r="D4" s="9" t="s">
        <v>235</v>
      </c>
      <c r="E4" s="12" t="s">
        <v>152</v>
      </c>
      <c r="F4" s="12" t="s">
        <v>146</v>
      </c>
      <c r="G4" s="9">
        <v>1669</v>
      </c>
      <c r="H4" s="9" t="s">
        <v>147</v>
      </c>
      <c r="I4" s="9">
        <v>3</v>
      </c>
      <c r="J4" s="9">
        <v>9</v>
      </c>
      <c r="K4" s="9" t="s">
        <v>111</v>
      </c>
      <c r="L4" s="13" t="s">
        <v>241</v>
      </c>
      <c r="M4" s="12" t="s">
        <v>112</v>
      </c>
      <c r="N4" s="12" t="s">
        <v>242</v>
      </c>
      <c r="O4" s="12" t="s">
        <v>243</v>
      </c>
      <c r="P4" s="12" t="s">
        <v>239</v>
      </c>
      <c r="Q4" s="9" t="s">
        <v>239</v>
      </c>
      <c r="R4" s="9" t="s">
        <v>240</v>
      </c>
      <c r="S4" s="9"/>
      <c r="T4" s="9"/>
      <c r="U4" s="9"/>
      <c r="V4" s="9" t="s">
        <v>143</v>
      </c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12"/>
      <c r="AK4" s="12" t="s">
        <v>244</v>
      </c>
      <c r="AL4" s="9"/>
      <c r="AM4"/>
      <c r="AN4"/>
    </row>
    <row r="5" spans="1:40" s="1" customFormat="1" ht="69.95" customHeight="1" x14ac:dyDescent="0.25">
      <c r="A5" s="9">
        <v>4</v>
      </c>
      <c r="B5" s="12" t="s">
        <v>191</v>
      </c>
      <c r="C5" s="9" t="s">
        <v>223</v>
      </c>
      <c r="D5" s="9" t="s">
        <v>235</v>
      </c>
      <c r="E5" s="12" t="s">
        <v>108</v>
      </c>
      <c r="F5" s="12" t="s">
        <v>146</v>
      </c>
      <c r="G5" s="9">
        <v>1670</v>
      </c>
      <c r="H5" s="9" t="s">
        <v>147</v>
      </c>
      <c r="I5" s="9">
        <v>2.6</v>
      </c>
      <c r="J5" s="9">
        <v>10</v>
      </c>
      <c r="K5" s="9" t="s">
        <v>111</v>
      </c>
      <c r="L5" s="13" t="s">
        <v>245</v>
      </c>
      <c r="M5" s="12" t="s">
        <v>112</v>
      </c>
      <c r="N5" s="12" t="s">
        <v>246</v>
      </c>
      <c r="O5" s="12" t="s">
        <v>238</v>
      </c>
      <c r="P5" s="12" t="s">
        <v>239</v>
      </c>
      <c r="Q5" s="9" t="s">
        <v>239</v>
      </c>
      <c r="R5" s="9" t="s">
        <v>247</v>
      </c>
      <c r="S5" s="9"/>
      <c r="T5" s="9"/>
      <c r="U5" s="9"/>
      <c r="V5" s="9" t="s">
        <v>248</v>
      </c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12"/>
      <c r="AK5" s="12" t="s">
        <v>249</v>
      </c>
      <c r="AL5" s="9"/>
      <c r="AM5"/>
      <c r="AN5"/>
    </row>
    <row r="6" spans="1:40" s="1" customFormat="1" ht="69.95" customHeight="1" x14ac:dyDescent="0.25">
      <c r="A6" s="9">
        <v>5</v>
      </c>
      <c r="B6" s="12" t="s">
        <v>191</v>
      </c>
      <c r="C6" s="9" t="s">
        <v>223</v>
      </c>
      <c r="D6" s="9" t="s">
        <v>235</v>
      </c>
      <c r="E6" s="12" t="s">
        <v>152</v>
      </c>
      <c r="F6" s="12" t="s">
        <v>146</v>
      </c>
      <c r="G6" s="9">
        <v>1671</v>
      </c>
      <c r="H6" s="9" t="s">
        <v>147</v>
      </c>
      <c r="I6" s="9">
        <v>2</v>
      </c>
      <c r="J6" s="9">
        <v>5</v>
      </c>
      <c r="K6" s="9" t="s">
        <v>111</v>
      </c>
      <c r="L6" s="13" t="s">
        <v>250</v>
      </c>
      <c r="M6" s="12" t="s">
        <v>112</v>
      </c>
      <c r="N6" s="12" t="s">
        <v>251</v>
      </c>
      <c r="O6" s="12" t="s">
        <v>238</v>
      </c>
      <c r="P6" s="12" t="s">
        <v>239</v>
      </c>
      <c r="Q6" s="9" t="s">
        <v>239</v>
      </c>
      <c r="R6" s="9" t="s">
        <v>240</v>
      </c>
      <c r="S6" s="9"/>
      <c r="T6" s="9"/>
      <c r="U6" s="9"/>
      <c r="V6" s="9" t="s">
        <v>143</v>
      </c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12"/>
      <c r="AK6" s="12" t="s">
        <v>252</v>
      </c>
      <c r="AL6" s="9"/>
      <c r="AM6"/>
      <c r="AN6"/>
    </row>
    <row r="7" spans="1:40" s="1" customFormat="1" ht="69.95" customHeight="1" x14ac:dyDescent="0.25">
      <c r="A7" s="9">
        <v>6</v>
      </c>
      <c r="B7" s="12" t="s">
        <v>191</v>
      </c>
      <c r="C7" s="9" t="s">
        <v>223</v>
      </c>
      <c r="D7" s="9" t="s">
        <v>235</v>
      </c>
      <c r="E7" s="12" t="s">
        <v>108</v>
      </c>
      <c r="F7" s="12" t="s">
        <v>146</v>
      </c>
      <c r="G7" s="9">
        <v>1672</v>
      </c>
      <c r="H7" s="9" t="s">
        <v>147</v>
      </c>
      <c r="I7" s="9">
        <v>2.6</v>
      </c>
      <c r="J7" s="9">
        <v>10</v>
      </c>
      <c r="K7" s="9" t="s">
        <v>111</v>
      </c>
      <c r="L7" s="13" t="s">
        <v>253</v>
      </c>
      <c r="M7" s="12" t="s">
        <v>112</v>
      </c>
      <c r="N7" s="12" t="s">
        <v>254</v>
      </c>
      <c r="O7" s="12" t="s">
        <v>238</v>
      </c>
      <c r="P7" s="12" t="s">
        <v>239</v>
      </c>
      <c r="Q7" s="9" t="s">
        <v>239</v>
      </c>
      <c r="R7" s="9" t="s">
        <v>247</v>
      </c>
      <c r="S7" s="9"/>
      <c r="T7" s="9"/>
      <c r="U7" s="9"/>
      <c r="V7" s="9" t="s">
        <v>248</v>
      </c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12"/>
      <c r="AK7" s="12" t="s">
        <v>255</v>
      </c>
      <c r="AL7" s="9"/>
      <c r="AM7"/>
      <c r="AN7"/>
    </row>
    <row r="8" spans="1:40" s="1" customFormat="1" ht="69.95" customHeight="1" x14ac:dyDescent="0.25">
      <c r="A8" s="9">
        <v>7</v>
      </c>
      <c r="B8" s="12" t="s">
        <v>191</v>
      </c>
      <c r="C8" s="9" t="s">
        <v>223</v>
      </c>
      <c r="D8" s="9" t="s">
        <v>235</v>
      </c>
      <c r="E8" s="12" t="s">
        <v>152</v>
      </c>
      <c r="F8" s="12" t="s">
        <v>146</v>
      </c>
      <c r="G8" s="9">
        <v>1673</v>
      </c>
      <c r="H8" s="9" t="s">
        <v>147</v>
      </c>
      <c r="I8" s="9">
        <v>3</v>
      </c>
      <c r="J8" s="9">
        <v>9</v>
      </c>
      <c r="K8" s="9" t="s">
        <v>111</v>
      </c>
      <c r="L8" s="13" t="s">
        <v>256</v>
      </c>
      <c r="M8" s="12" t="s">
        <v>112</v>
      </c>
      <c r="N8" s="12" t="s">
        <v>257</v>
      </c>
      <c r="O8" s="12" t="s">
        <v>238</v>
      </c>
      <c r="P8" s="12" t="s">
        <v>239</v>
      </c>
      <c r="Q8" s="9" t="s">
        <v>239</v>
      </c>
      <c r="R8" s="9" t="s">
        <v>258</v>
      </c>
      <c r="S8" s="9"/>
      <c r="T8" s="9"/>
      <c r="U8" s="9"/>
      <c r="V8" s="9" t="s">
        <v>143</v>
      </c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12"/>
      <c r="AK8" s="12" t="s">
        <v>259</v>
      </c>
      <c r="AL8" s="9"/>
      <c r="AM8"/>
      <c r="AN8"/>
    </row>
    <row r="9" spans="1:40" s="1" customFormat="1" ht="69.95" customHeight="1" x14ac:dyDescent="0.25">
      <c r="A9" s="9">
        <v>8</v>
      </c>
      <c r="B9" s="12" t="s">
        <v>191</v>
      </c>
      <c r="C9" s="9" t="s">
        <v>223</v>
      </c>
      <c r="D9" s="9" t="s">
        <v>235</v>
      </c>
      <c r="E9" s="12" t="s">
        <v>152</v>
      </c>
      <c r="F9" s="12" t="s">
        <v>146</v>
      </c>
      <c r="G9" s="9">
        <v>1674</v>
      </c>
      <c r="H9" s="9" t="s">
        <v>147</v>
      </c>
      <c r="I9" s="9">
        <v>3</v>
      </c>
      <c r="J9" s="9">
        <v>9</v>
      </c>
      <c r="K9" s="9" t="s">
        <v>111</v>
      </c>
      <c r="L9" s="13" t="s">
        <v>260</v>
      </c>
      <c r="M9" s="12" t="s">
        <v>112</v>
      </c>
      <c r="N9" s="12" t="s">
        <v>261</v>
      </c>
      <c r="O9" s="12" t="s">
        <v>238</v>
      </c>
      <c r="P9" s="12" t="s">
        <v>239</v>
      </c>
      <c r="Q9" s="9" t="s">
        <v>239</v>
      </c>
      <c r="R9" s="9" t="s">
        <v>258</v>
      </c>
      <c r="S9" s="9"/>
      <c r="T9" s="9"/>
      <c r="U9" s="9"/>
      <c r="V9" s="9" t="s">
        <v>143</v>
      </c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12"/>
      <c r="AK9" s="12" t="s">
        <v>262</v>
      </c>
      <c r="AL9" s="9"/>
      <c r="AM9"/>
      <c r="AN9"/>
    </row>
    <row r="10" spans="1:40" s="1" customFormat="1" ht="69.95" customHeight="1" x14ac:dyDescent="0.25">
      <c r="A10" s="9">
        <v>9</v>
      </c>
      <c r="B10" s="12" t="s">
        <v>191</v>
      </c>
      <c r="C10" s="9" t="s">
        <v>223</v>
      </c>
      <c r="D10" s="9" t="s">
        <v>235</v>
      </c>
      <c r="E10" s="12" t="s">
        <v>108</v>
      </c>
      <c r="F10" s="12" t="s">
        <v>146</v>
      </c>
      <c r="G10" s="9">
        <v>1675</v>
      </c>
      <c r="H10" s="9" t="s">
        <v>147</v>
      </c>
      <c r="I10" s="9">
        <v>2.6</v>
      </c>
      <c r="J10" s="9">
        <v>10</v>
      </c>
      <c r="K10" s="9" t="s">
        <v>111</v>
      </c>
      <c r="L10" s="13" t="s">
        <v>263</v>
      </c>
      <c r="M10" s="12" t="s">
        <v>112</v>
      </c>
      <c r="N10" s="12" t="s">
        <v>264</v>
      </c>
      <c r="O10" s="12" t="s">
        <v>238</v>
      </c>
      <c r="P10" s="12" t="s">
        <v>239</v>
      </c>
      <c r="Q10" s="9" t="s">
        <v>239</v>
      </c>
      <c r="R10" s="9" t="s">
        <v>247</v>
      </c>
      <c r="S10" s="9"/>
      <c r="T10" s="9"/>
      <c r="U10" s="9"/>
      <c r="V10" s="9" t="s">
        <v>248</v>
      </c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12"/>
      <c r="AK10" s="12" t="s">
        <v>265</v>
      </c>
      <c r="AL10" s="9"/>
      <c r="AM10"/>
      <c r="AN10"/>
    </row>
    <row r="11" spans="1:40" s="1" customFormat="1" ht="69.95" customHeight="1" x14ac:dyDescent="0.25">
      <c r="A11" s="9">
        <v>10</v>
      </c>
      <c r="B11" s="12" t="s">
        <v>191</v>
      </c>
      <c r="C11" s="9" t="s">
        <v>223</v>
      </c>
      <c r="D11" s="9" t="s">
        <v>235</v>
      </c>
      <c r="E11" s="12" t="s">
        <v>152</v>
      </c>
      <c r="F11" s="12" t="s">
        <v>146</v>
      </c>
      <c r="G11" s="9">
        <v>1676</v>
      </c>
      <c r="H11" s="9" t="s">
        <v>147</v>
      </c>
      <c r="I11" s="9">
        <v>2</v>
      </c>
      <c r="J11" s="9">
        <v>5</v>
      </c>
      <c r="K11" s="9" t="s">
        <v>111</v>
      </c>
      <c r="L11" s="13" t="s">
        <v>266</v>
      </c>
      <c r="M11" s="12" t="s">
        <v>112</v>
      </c>
      <c r="N11" s="12" t="s">
        <v>267</v>
      </c>
      <c r="O11" s="12" t="s">
        <v>238</v>
      </c>
      <c r="P11" s="12" t="s">
        <v>239</v>
      </c>
      <c r="Q11" s="9" t="s">
        <v>239</v>
      </c>
      <c r="R11" s="9" t="s">
        <v>258</v>
      </c>
      <c r="S11" s="9"/>
      <c r="T11" s="9"/>
      <c r="U11" s="9"/>
      <c r="V11" s="9" t="s">
        <v>143</v>
      </c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12"/>
      <c r="AK11" s="12" t="s">
        <v>268</v>
      </c>
      <c r="AL11" s="9"/>
      <c r="AM11"/>
      <c r="AN11"/>
    </row>
    <row r="12" spans="1:40" s="1" customFormat="1" ht="69.95" customHeight="1" x14ac:dyDescent="0.25">
      <c r="A12" s="9">
        <v>11</v>
      </c>
      <c r="B12" s="12" t="s">
        <v>191</v>
      </c>
      <c r="C12" s="9" t="s">
        <v>223</v>
      </c>
      <c r="D12" s="9" t="s">
        <v>235</v>
      </c>
      <c r="E12" s="12" t="s">
        <v>152</v>
      </c>
      <c r="F12" s="12" t="s">
        <v>146</v>
      </c>
      <c r="G12" s="9">
        <v>1677</v>
      </c>
      <c r="H12" s="9" t="s">
        <v>147</v>
      </c>
      <c r="I12" s="9">
        <v>3</v>
      </c>
      <c r="J12" s="9">
        <v>9</v>
      </c>
      <c r="K12" s="9" t="s">
        <v>111</v>
      </c>
      <c r="L12" s="13" t="s">
        <v>269</v>
      </c>
      <c r="M12" s="12" t="s">
        <v>112</v>
      </c>
      <c r="N12" s="12" t="s">
        <v>270</v>
      </c>
      <c r="O12" s="12" t="s">
        <v>238</v>
      </c>
      <c r="P12" s="12" t="s">
        <v>239</v>
      </c>
      <c r="Q12" s="9" t="s">
        <v>239</v>
      </c>
      <c r="R12" s="9" t="s">
        <v>258</v>
      </c>
      <c r="S12" s="9"/>
      <c r="T12" s="9"/>
      <c r="U12" s="9"/>
      <c r="V12" s="9" t="s">
        <v>143</v>
      </c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12"/>
      <c r="AK12" s="12" t="s">
        <v>271</v>
      </c>
      <c r="AL12" s="9"/>
      <c r="AM12"/>
      <c r="AN12"/>
    </row>
    <row r="13" spans="1:40" s="1" customFormat="1" ht="69.95" customHeight="1" x14ac:dyDescent="0.25">
      <c r="A13" s="9">
        <v>12</v>
      </c>
      <c r="B13" s="12" t="s">
        <v>191</v>
      </c>
      <c r="C13" s="9" t="s">
        <v>223</v>
      </c>
      <c r="D13" s="9" t="s">
        <v>272</v>
      </c>
      <c r="E13" s="12" t="s">
        <v>152</v>
      </c>
      <c r="F13" s="12" t="s">
        <v>146</v>
      </c>
      <c r="G13" s="9">
        <v>1679</v>
      </c>
      <c r="H13" s="9" t="s">
        <v>147</v>
      </c>
      <c r="I13" s="9">
        <v>2</v>
      </c>
      <c r="J13" s="9">
        <v>5</v>
      </c>
      <c r="K13" s="9" t="s">
        <v>111</v>
      </c>
      <c r="L13" s="13" t="s">
        <v>273</v>
      </c>
      <c r="M13" s="12" t="s">
        <v>112</v>
      </c>
      <c r="N13" s="12" t="s">
        <v>274</v>
      </c>
      <c r="O13" s="12" t="s">
        <v>275</v>
      </c>
      <c r="P13" s="12" t="s">
        <v>275</v>
      </c>
      <c r="Q13" s="9" t="s">
        <v>113</v>
      </c>
      <c r="R13" s="9" t="s">
        <v>258</v>
      </c>
      <c r="S13" s="9"/>
      <c r="T13" s="9"/>
      <c r="U13" s="9"/>
      <c r="V13" s="9" t="s">
        <v>143</v>
      </c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12"/>
      <c r="AK13" s="12" t="s">
        <v>276</v>
      </c>
      <c r="AL13" s="9"/>
      <c r="AM13"/>
      <c r="AN13"/>
    </row>
    <row r="14" spans="1:40" s="1" customFormat="1" ht="69.95" customHeight="1" x14ac:dyDescent="0.25">
      <c r="A14" s="9">
        <v>13</v>
      </c>
      <c r="B14" s="12" t="s">
        <v>107</v>
      </c>
      <c r="C14" s="9" t="s">
        <v>223</v>
      </c>
      <c r="D14" s="9" t="s">
        <v>277</v>
      </c>
      <c r="E14" s="12" t="s">
        <v>278</v>
      </c>
      <c r="F14" s="12" t="s">
        <v>279</v>
      </c>
      <c r="G14" s="9">
        <v>814</v>
      </c>
      <c r="H14" s="9" t="s">
        <v>280</v>
      </c>
      <c r="I14" s="9">
        <v>0.9</v>
      </c>
      <c r="J14" s="9">
        <v>0.8</v>
      </c>
      <c r="K14" s="9" t="s">
        <v>111</v>
      </c>
      <c r="L14" s="13" t="s">
        <v>281</v>
      </c>
      <c r="M14" s="12" t="s">
        <v>112</v>
      </c>
      <c r="N14" s="12" t="s">
        <v>282</v>
      </c>
      <c r="O14" s="12" t="s">
        <v>283</v>
      </c>
      <c r="P14" s="12" t="s">
        <v>283</v>
      </c>
      <c r="Q14" s="9" t="s">
        <v>113</v>
      </c>
      <c r="R14" s="9" t="s">
        <v>284</v>
      </c>
      <c r="S14" s="9" t="s">
        <v>164</v>
      </c>
      <c r="T14" s="9" t="s">
        <v>116</v>
      </c>
      <c r="U14" s="9"/>
      <c r="V14" s="9" t="s">
        <v>285</v>
      </c>
      <c r="W14" s="9"/>
      <c r="X14" s="9"/>
      <c r="Y14" s="9" t="s">
        <v>166</v>
      </c>
      <c r="Z14" s="9" t="s">
        <v>286</v>
      </c>
      <c r="AA14" s="9" t="s">
        <v>286</v>
      </c>
      <c r="AB14" s="9"/>
      <c r="AC14" s="9"/>
      <c r="AD14" s="9"/>
      <c r="AE14" s="9"/>
      <c r="AF14" s="9"/>
      <c r="AG14" s="9"/>
      <c r="AH14" s="9"/>
      <c r="AI14" s="9"/>
      <c r="AJ14" s="12" t="s">
        <v>119</v>
      </c>
      <c r="AK14" s="9"/>
      <c r="AL14" s="9"/>
      <c r="AM14"/>
      <c r="AN14"/>
    </row>
    <row r="15" spans="1:40" s="1" customFormat="1" ht="69.95" customHeight="1" x14ac:dyDescent="0.25">
      <c r="A15" s="9">
        <v>14</v>
      </c>
      <c r="B15" s="12" t="s">
        <v>137</v>
      </c>
      <c r="C15" s="9" t="s">
        <v>223</v>
      </c>
      <c r="D15" s="9" t="s">
        <v>235</v>
      </c>
      <c r="E15" s="12" t="s">
        <v>278</v>
      </c>
      <c r="F15" s="12" t="s">
        <v>279</v>
      </c>
      <c r="G15" s="9">
        <v>930</v>
      </c>
      <c r="H15" s="9" t="s">
        <v>287</v>
      </c>
      <c r="I15" s="9">
        <v>0.9</v>
      </c>
      <c r="J15" s="9">
        <v>0.8</v>
      </c>
      <c r="K15" s="9" t="s">
        <v>111</v>
      </c>
      <c r="L15" s="13" t="s">
        <v>288</v>
      </c>
      <c r="M15" s="12" t="s">
        <v>112</v>
      </c>
      <c r="N15" s="12" t="s">
        <v>289</v>
      </c>
      <c r="O15" s="12" t="s">
        <v>239</v>
      </c>
      <c r="P15" s="12" t="s">
        <v>239</v>
      </c>
      <c r="Q15" s="12" t="s">
        <v>239</v>
      </c>
      <c r="R15" s="9" t="s">
        <v>284</v>
      </c>
      <c r="S15" s="9" t="s">
        <v>164</v>
      </c>
      <c r="T15" s="9"/>
      <c r="U15" s="9"/>
      <c r="V15" s="9" t="s">
        <v>285</v>
      </c>
      <c r="W15" s="9"/>
      <c r="X15" s="9"/>
      <c r="Y15" s="9" t="s">
        <v>166</v>
      </c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12"/>
      <c r="AK15" s="9"/>
      <c r="AL15" s="9"/>
      <c r="AM15"/>
      <c r="AN15"/>
    </row>
    <row r="16" spans="1:40" s="1" customFormat="1" ht="69.95" customHeight="1" x14ac:dyDescent="0.25">
      <c r="A16" s="9">
        <v>15</v>
      </c>
      <c r="B16" s="12" t="s">
        <v>107</v>
      </c>
      <c r="C16" s="9" t="s">
        <v>223</v>
      </c>
      <c r="D16" s="9" t="s">
        <v>235</v>
      </c>
      <c r="E16" s="12" t="s">
        <v>108</v>
      </c>
      <c r="F16" s="14" t="s">
        <v>290</v>
      </c>
      <c r="G16" s="12">
        <v>119221</v>
      </c>
      <c r="H16" s="9" t="s">
        <v>291</v>
      </c>
      <c r="I16" s="9">
        <v>1</v>
      </c>
      <c r="J16" s="9">
        <v>1.99</v>
      </c>
      <c r="K16" s="9" t="s">
        <v>111</v>
      </c>
      <c r="L16" s="13" t="s">
        <v>292</v>
      </c>
      <c r="M16" s="12" t="s">
        <v>112</v>
      </c>
      <c r="N16" s="12" t="s">
        <v>293</v>
      </c>
      <c r="O16" s="12" t="s">
        <v>238</v>
      </c>
      <c r="P16" s="12" t="s">
        <v>239</v>
      </c>
      <c r="Q16" s="9" t="s">
        <v>239</v>
      </c>
      <c r="R16" s="9" t="s">
        <v>294</v>
      </c>
      <c r="S16" s="9"/>
      <c r="T16" s="9" t="s">
        <v>148</v>
      </c>
      <c r="U16" s="9"/>
      <c r="V16" s="9" t="s">
        <v>295</v>
      </c>
      <c r="W16" s="9"/>
      <c r="X16" s="9"/>
      <c r="Y16" s="9"/>
      <c r="Z16" s="9" t="s">
        <v>291</v>
      </c>
      <c r="AA16" s="9" t="s">
        <v>291</v>
      </c>
      <c r="AB16" s="9"/>
      <c r="AC16" s="9"/>
      <c r="AD16" s="9"/>
      <c r="AE16" s="9"/>
      <c r="AF16" s="9"/>
      <c r="AG16" s="9"/>
      <c r="AH16" s="9"/>
      <c r="AI16" s="9"/>
      <c r="AJ16" s="12"/>
      <c r="AK16" s="9"/>
      <c r="AL16" s="9"/>
      <c r="AM16"/>
      <c r="AN16"/>
    </row>
    <row r="17" spans="1:38" ht="105" x14ac:dyDescent="0.25">
      <c r="A17" s="9">
        <v>16</v>
      </c>
      <c r="B17" s="12" t="s">
        <v>107</v>
      </c>
      <c r="C17" s="9" t="s">
        <v>223</v>
      </c>
      <c r="D17" s="9" t="s">
        <v>235</v>
      </c>
      <c r="E17" s="12" t="s">
        <v>108</v>
      </c>
      <c r="F17" s="14" t="s">
        <v>296</v>
      </c>
      <c r="G17" s="12">
        <v>235303</v>
      </c>
      <c r="H17" s="9" t="s">
        <v>297</v>
      </c>
      <c r="I17" s="9">
        <v>0.6</v>
      </c>
      <c r="J17" s="9">
        <v>1.98</v>
      </c>
      <c r="K17" s="9" t="s">
        <v>111</v>
      </c>
      <c r="L17" s="13" t="s">
        <v>298</v>
      </c>
      <c r="M17" s="12" t="s">
        <v>112</v>
      </c>
      <c r="N17" s="12" t="s">
        <v>299</v>
      </c>
      <c r="O17" s="12" t="s">
        <v>238</v>
      </c>
      <c r="P17" s="12" t="s">
        <v>239</v>
      </c>
      <c r="Q17" s="9" t="s">
        <v>239</v>
      </c>
      <c r="R17" s="9" t="s">
        <v>300</v>
      </c>
      <c r="S17" s="9"/>
      <c r="T17" s="9" t="s">
        <v>116</v>
      </c>
      <c r="U17" s="9"/>
      <c r="V17" s="9"/>
      <c r="W17" s="9"/>
      <c r="X17" s="9"/>
      <c r="Y17" s="9"/>
      <c r="Z17" s="9" t="s">
        <v>297</v>
      </c>
      <c r="AA17" s="9" t="s">
        <v>297</v>
      </c>
      <c r="AB17" s="9"/>
      <c r="AC17" s="9"/>
      <c r="AD17" s="9"/>
      <c r="AE17" s="9"/>
      <c r="AF17" s="9"/>
      <c r="AG17" s="9"/>
      <c r="AH17" s="9"/>
      <c r="AI17" s="9"/>
      <c r="AJ17" s="12"/>
      <c r="AK17" s="9"/>
      <c r="AL17" s="9"/>
    </row>
    <row r="18" spans="1:38" ht="60" x14ac:dyDescent="0.25">
      <c r="A18" s="9">
        <v>17</v>
      </c>
      <c r="B18" s="12" t="s">
        <v>107</v>
      </c>
      <c r="C18" s="9" t="s">
        <v>223</v>
      </c>
      <c r="D18" s="9" t="s">
        <v>235</v>
      </c>
      <c r="E18" s="12" t="s">
        <v>108</v>
      </c>
      <c r="F18" s="14" t="s">
        <v>301</v>
      </c>
      <c r="G18" s="12">
        <v>346293</v>
      </c>
      <c r="H18" s="9" t="s">
        <v>302</v>
      </c>
      <c r="I18" s="9">
        <v>0.15</v>
      </c>
      <c r="J18" s="9">
        <v>0.49399999999999999</v>
      </c>
      <c r="K18" s="9" t="s">
        <v>111</v>
      </c>
      <c r="L18" s="13" t="s">
        <v>303</v>
      </c>
      <c r="M18" s="12" t="s">
        <v>112</v>
      </c>
      <c r="N18" s="12" t="s">
        <v>304</v>
      </c>
      <c r="O18" s="12" t="s">
        <v>238</v>
      </c>
      <c r="P18" s="12" t="s">
        <v>239</v>
      </c>
      <c r="Q18" s="9" t="s">
        <v>239</v>
      </c>
      <c r="R18" s="9" t="s">
        <v>305</v>
      </c>
      <c r="S18" s="9"/>
      <c r="T18" s="9" t="s">
        <v>116</v>
      </c>
      <c r="U18" s="9"/>
      <c r="V18" s="9"/>
      <c r="W18" s="9"/>
      <c r="X18" s="9"/>
      <c r="Y18" s="9"/>
      <c r="Z18" s="9"/>
      <c r="AA18" s="9" t="s">
        <v>302</v>
      </c>
      <c r="AB18" s="9"/>
      <c r="AC18" s="9"/>
      <c r="AD18" s="9"/>
      <c r="AE18" s="9"/>
      <c r="AF18" s="9"/>
      <c r="AG18" s="9"/>
      <c r="AH18" s="9"/>
      <c r="AI18" s="9"/>
      <c r="AJ18" s="12"/>
      <c r="AK18" s="9"/>
      <c r="AL18" s="9"/>
    </row>
    <row r="19" spans="1:38" ht="60" x14ac:dyDescent="0.25">
      <c r="A19" s="9">
        <v>18</v>
      </c>
      <c r="B19" s="12" t="s">
        <v>107</v>
      </c>
      <c r="C19" s="9" t="s">
        <v>223</v>
      </c>
      <c r="D19" s="9" t="s">
        <v>235</v>
      </c>
      <c r="E19" s="12" t="s">
        <v>108</v>
      </c>
      <c r="F19" s="14" t="s">
        <v>301</v>
      </c>
      <c r="G19" s="12">
        <v>346308</v>
      </c>
      <c r="H19" s="9" t="s">
        <v>302</v>
      </c>
      <c r="I19" s="9">
        <v>0.6</v>
      </c>
      <c r="J19" s="9">
        <v>1.98</v>
      </c>
      <c r="K19" s="9" t="s">
        <v>111</v>
      </c>
      <c r="L19" s="13" t="s">
        <v>306</v>
      </c>
      <c r="M19" s="12" t="s">
        <v>112</v>
      </c>
      <c r="N19" s="12" t="s">
        <v>307</v>
      </c>
      <c r="O19" s="12" t="s">
        <v>238</v>
      </c>
      <c r="P19" s="12" t="s">
        <v>239</v>
      </c>
      <c r="Q19" s="9" t="s">
        <v>239</v>
      </c>
      <c r="R19" s="9" t="s">
        <v>305</v>
      </c>
      <c r="S19" s="9"/>
      <c r="T19" s="9" t="s">
        <v>116</v>
      </c>
      <c r="U19" s="9"/>
      <c r="V19" s="9"/>
      <c r="W19" s="9"/>
      <c r="X19" s="9"/>
      <c r="Y19" s="9"/>
      <c r="Z19" s="9"/>
      <c r="AA19" s="9" t="s">
        <v>302</v>
      </c>
      <c r="AB19" s="9"/>
      <c r="AC19" s="9"/>
      <c r="AD19" s="9"/>
      <c r="AE19" s="9"/>
      <c r="AF19" s="9"/>
      <c r="AG19" s="9"/>
      <c r="AH19" s="9"/>
      <c r="AI19" s="9"/>
      <c r="AJ19" s="12"/>
      <c r="AK19" s="9"/>
      <c r="AL19" s="9"/>
    </row>
    <row r="20" spans="1:38" ht="75" x14ac:dyDescent="0.25">
      <c r="A20" s="9">
        <v>19</v>
      </c>
      <c r="B20" s="12" t="s">
        <v>107</v>
      </c>
      <c r="C20" s="9" t="s">
        <v>223</v>
      </c>
      <c r="D20" s="9" t="s">
        <v>235</v>
      </c>
      <c r="E20" s="12" t="s">
        <v>108</v>
      </c>
      <c r="F20" s="14" t="s">
        <v>308</v>
      </c>
      <c r="G20" s="12">
        <v>346231</v>
      </c>
      <c r="H20" s="9" t="s">
        <v>302</v>
      </c>
      <c r="I20" s="9">
        <v>0.3</v>
      </c>
      <c r="J20" s="9">
        <v>0.99</v>
      </c>
      <c r="K20" s="9" t="s">
        <v>111</v>
      </c>
      <c r="L20" s="13" t="s">
        <v>309</v>
      </c>
      <c r="M20" s="12" t="s">
        <v>112</v>
      </c>
      <c r="N20" s="12" t="s">
        <v>310</v>
      </c>
      <c r="O20" s="12" t="s">
        <v>238</v>
      </c>
      <c r="P20" s="12" t="s">
        <v>239</v>
      </c>
      <c r="Q20" s="9" t="s">
        <v>239</v>
      </c>
      <c r="R20" s="9" t="s">
        <v>305</v>
      </c>
      <c r="S20" s="9"/>
      <c r="T20" s="9" t="s">
        <v>116</v>
      </c>
      <c r="U20" s="9"/>
      <c r="V20" s="9"/>
      <c r="W20" s="9"/>
      <c r="X20" s="9"/>
      <c r="Y20" s="9"/>
      <c r="Z20" s="9"/>
      <c r="AA20" s="9" t="s">
        <v>302</v>
      </c>
      <c r="AB20" s="9"/>
      <c r="AC20" s="9"/>
      <c r="AD20" s="9"/>
      <c r="AE20" s="9"/>
      <c r="AF20" s="9"/>
      <c r="AG20" s="9"/>
      <c r="AH20" s="9"/>
      <c r="AI20" s="9"/>
      <c r="AJ20" s="12"/>
      <c r="AK20" s="9"/>
      <c r="AL20" s="9"/>
    </row>
    <row r="21" spans="1:38" ht="60" x14ac:dyDescent="0.25">
      <c r="A21" s="9">
        <v>20</v>
      </c>
      <c r="B21" s="12" t="s">
        <v>107</v>
      </c>
      <c r="C21" s="9" t="s">
        <v>223</v>
      </c>
      <c r="D21" s="9" t="s">
        <v>235</v>
      </c>
      <c r="E21" s="12" t="s">
        <v>108</v>
      </c>
      <c r="F21" s="14" t="s">
        <v>311</v>
      </c>
      <c r="G21" s="12">
        <v>399008</v>
      </c>
      <c r="H21" s="9" t="s">
        <v>312</v>
      </c>
      <c r="I21" s="9">
        <v>0.3</v>
      </c>
      <c r="J21" s="9">
        <v>0.99</v>
      </c>
      <c r="K21" s="9" t="s">
        <v>111</v>
      </c>
      <c r="L21" s="13" t="s">
        <v>313</v>
      </c>
      <c r="M21" s="12" t="s">
        <v>112</v>
      </c>
      <c r="N21" s="12" t="s">
        <v>314</v>
      </c>
      <c r="O21" s="12" t="s">
        <v>238</v>
      </c>
      <c r="P21" s="12" t="s">
        <v>239</v>
      </c>
      <c r="Q21" s="9" t="s">
        <v>239</v>
      </c>
      <c r="R21" s="9" t="s">
        <v>315</v>
      </c>
      <c r="S21" s="9"/>
      <c r="T21" s="9" t="s">
        <v>116</v>
      </c>
      <c r="U21" s="9"/>
      <c r="V21" s="9"/>
      <c r="W21" s="9"/>
      <c r="X21" s="9"/>
      <c r="Y21" s="9"/>
      <c r="Z21" s="9"/>
      <c r="AA21" s="9" t="s">
        <v>302</v>
      </c>
      <c r="AB21" s="9"/>
      <c r="AC21" s="9"/>
      <c r="AD21" s="9"/>
      <c r="AE21" s="9"/>
      <c r="AF21" s="9"/>
      <c r="AG21" s="9"/>
      <c r="AH21" s="9"/>
      <c r="AI21" s="9"/>
      <c r="AJ21" s="12"/>
      <c r="AK21" s="9"/>
      <c r="AL21" s="9"/>
    </row>
    <row r="22" spans="1:38" ht="60" x14ac:dyDescent="0.25">
      <c r="A22" s="9">
        <v>21</v>
      </c>
      <c r="B22" s="12" t="s">
        <v>107</v>
      </c>
      <c r="C22" s="9" t="s">
        <v>223</v>
      </c>
      <c r="D22" s="9" t="s">
        <v>235</v>
      </c>
      <c r="E22" s="12" t="s">
        <v>108</v>
      </c>
      <c r="F22" s="14" t="s">
        <v>316</v>
      </c>
      <c r="G22" s="12">
        <v>399038</v>
      </c>
      <c r="H22" s="9" t="s">
        <v>312</v>
      </c>
      <c r="I22" s="9">
        <v>0.3</v>
      </c>
      <c r="J22" s="9">
        <v>0.99</v>
      </c>
      <c r="K22" s="9" t="s">
        <v>111</v>
      </c>
      <c r="L22" s="13" t="s">
        <v>317</v>
      </c>
      <c r="M22" s="12" t="s">
        <v>112</v>
      </c>
      <c r="N22" s="12" t="s">
        <v>318</v>
      </c>
      <c r="O22" s="12" t="s">
        <v>238</v>
      </c>
      <c r="P22" s="12" t="s">
        <v>239</v>
      </c>
      <c r="Q22" s="9" t="s">
        <v>239</v>
      </c>
      <c r="R22" s="9" t="s">
        <v>315</v>
      </c>
      <c r="S22" s="9"/>
      <c r="T22" s="9" t="s">
        <v>116</v>
      </c>
      <c r="U22" s="9"/>
      <c r="V22" s="9"/>
      <c r="W22" s="9"/>
      <c r="X22" s="9"/>
      <c r="Y22" s="9"/>
      <c r="Z22" s="9"/>
      <c r="AA22" s="9" t="s">
        <v>302</v>
      </c>
      <c r="AB22" s="9"/>
      <c r="AC22" s="9"/>
      <c r="AD22" s="9"/>
      <c r="AE22" s="9"/>
      <c r="AF22" s="9"/>
      <c r="AG22" s="9"/>
      <c r="AH22" s="9"/>
      <c r="AI22" s="9"/>
      <c r="AJ22" s="12"/>
      <c r="AK22" s="9"/>
      <c r="AL22" s="9"/>
    </row>
    <row r="23" spans="1:38" ht="60" x14ac:dyDescent="0.25">
      <c r="A23" s="9">
        <v>22</v>
      </c>
      <c r="B23" s="12" t="s">
        <v>107</v>
      </c>
      <c r="C23" s="9" t="s">
        <v>223</v>
      </c>
      <c r="D23" s="9" t="s">
        <v>235</v>
      </c>
      <c r="E23" s="12" t="s">
        <v>108</v>
      </c>
      <c r="F23" s="14" t="s">
        <v>319</v>
      </c>
      <c r="G23" s="12">
        <v>399056</v>
      </c>
      <c r="H23" s="9" t="s">
        <v>312</v>
      </c>
      <c r="I23" s="9">
        <v>0.15</v>
      </c>
      <c r="J23" s="9">
        <v>0.48</v>
      </c>
      <c r="K23" s="9" t="s">
        <v>111</v>
      </c>
      <c r="L23" s="13" t="s">
        <v>320</v>
      </c>
      <c r="M23" s="12" t="s">
        <v>112</v>
      </c>
      <c r="N23" s="12" t="s">
        <v>321</v>
      </c>
      <c r="O23" s="12" t="s">
        <v>238</v>
      </c>
      <c r="P23" s="12" t="s">
        <v>239</v>
      </c>
      <c r="Q23" s="9" t="s">
        <v>239</v>
      </c>
      <c r="R23" s="9" t="s">
        <v>315</v>
      </c>
      <c r="S23" s="9"/>
      <c r="T23" s="9" t="s">
        <v>116</v>
      </c>
      <c r="U23" s="9"/>
      <c r="V23" s="9"/>
      <c r="W23" s="9"/>
      <c r="X23" s="9"/>
      <c r="Y23" s="9"/>
      <c r="Z23" s="9"/>
      <c r="AA23" s="9" t="s">
        <v>302</v>
      </c>
      <c r="AB23" s="9"/>
      <c r="AC23" s="9"/>
      <c r="AD23" s="9"/>
      <c r="AE23" s="9"/>
      <c r="AF23" s="9"/>
      <c r="AG23" s="9"/>
      <c r="AH23" s="9"/>
      <c r="AI23" s="9"/>
      <c r="AJ23" s="12"/>
      <c r="AK23" s="9"/>
      <c r="AL23" s="9"/>
    </row>
    <row r="24" spans="1:38" ht="60" x14ac:dyDescent="0.25">
      <c r="A24" s="9">
        <v>23</v>
      </c>
      <c r="B24" s="12" t="s">
        <v>107</v>
      </c>
      <c r="C24" s="9" t="s">
        <v>223</v>
      </c>
      <c r="D24" s="9" t="s">
        <v>235</v>
      </c>
      <c r="E24" s="12" t="s">
        <v>108</v>
      </c>
      <c r="F24" s="14" t="s">
        <v>322</v>
      </c>
      <c r="G24" s="12">
        <v>399103</v>
      </c>
      <c r="H24" s="9" t="s">
        <v>312</v>
      </c>
      <c r="I24" s="9">
        <v>0.15</v>
      </c>
      <c r="J24" s="9">
        <v>0.48</v>
      </c>
      <c r="K24" s="9" t="s">
        <v>111</v>
      </c>
      <c r="L24" s="13" t="s">
        <v>323</v>
      </c>
      <c r="M24" s="12" t="s">
        <v>112</v>
      </c>
      <c r="N24" s="12" t="s">
        <v>324</v>
      </c>
      <c r="O24" s="12" t="s">
        <v>238</v>
      </c>
      <c r="P24" s="12" t="s">
        <v>239</v>
      </c>
      <c r="Q24" s="9" t="s">
        <v>239</v>
      </c>
      <c r="R24" s="9" t="s">
        <v>315</v>
      </c>
      <c r="S24" s="9"/>
      <c r="T24" s="9" t="s">
        <v>116</v>
      </c>
      <c r="U24" s="9"/>
      <c r="V24" s="9"/>
      <c r="W24" s="9"/>
      <c r="X24" s="9"/>
      <c r="Y24" s="9"/>
      <c r="Z24" s="9"/>
      <c r="AA24" s="9" t="s">
        <v>302</v>
      </c>
      <c r="AB24" s="9"/>
      <c r="AC24" s="9"/>
      <c r="AD24" s="9"/>
      <c r="AE24" s="9"/>
      <c r="AF24" s="9"/>
      <c r="AG24" s="9"/>
      <c r="AH24" s="9"/>
      <c r="AI24" s="9"/>
      <c r="AJ24" s="12"/>
      <c r="AK24" s="9"/>
      <c r="AL24" s="9"/>
    </row>
    <row r="25" spans="1:38" ht="60" x14ac:dyDescent="0.25">
      <c r="A25" s="9">
        <v>24</v>
      </c>
      <c r="B25" s="12" t="s">
        <v>107</v>
      </c>
      <c r="C25" s="9" t="s">
        <v>223</v>
      </c>
      <c r="D25" s="9" t="s">
        <v>235</v>
      </c>
      <c r="E25" s="12" t="s">
        <v>108</v>
      </c>
      <c r="F25" s="14" t="s">
        <v>325</v>
      </c>
      <c r="G25" s="12">
        <v>399141</v>
      </c>
      <c r="H25" s="9" t="s">
        <v>312</v>
      </c>
      <c r="I25" s="9">
        <v>0.15</v>
      </c>
      <c r="J25" s="9">
        <v>0.48</v>
      </c>
      <c r="K25" s="9" t="s">
        <v>111</v>
      </c>
      <c r="L25" s="13" t="s">
        <v>326</v>
      </c>
      <c r="M25" s="12" t="s">
        <v>112</v>
      </c>
      <c r="N25" s="12" t="s">
        <v>327</v>
      </c>
      <c r="O25" s="12" t="s">
        <v>238</v>
      </c>
      <c r="P25" s="12" t="s">
        <v>239</v>
      </c>
      <c r="Q25" s="9" t="s">
        <v>239</v>
      </c>
      <c r="R25" s="9" t="s">
        <v>328</v>
      </c>
      <c r="S25" s="9"/>
      <c r="T25" s="9" t="s">
        <v>116</v>
      </c>
      <c r="U25" s="9"/>
      <c r="V25" s="9"/>
      <c r="W25" s="9"/>
      <c r="X25" s="9"/>
      <c r="Y25" s="9"/>
      <c r="Z25" s="9"/>
      <c r="AA25" s="9" t="s">
        <v>302</v>
      </c>
      <c r="AB25" s="9"/>
      <c r="AC25" s="9"/>
      <c r="AD25" s="9"/>
      <c r="AE25" s="9"/>
      <c r="AF25" s="9"/>
      <c r="AG25" s="9"/>
      <c r="AH25" s="9"/>
      <c r="AI25" s="9"/>
      <c r="AJ25" s="12"/>
      <c r="AK25" s="9"/>
      <c r="AL25" s="9"/>
    </row>
    <row r="26" spans="1:38" ht="90" x14ac:dyDescent="0.25">
      <c r="A26" s="9">
        <v>25</v>
      </c>
      <c r="B26" s="12" t="s">
        <v>107</v>
      </c>
      <c r="C26" s="9" t="s">
        <v>223</v>
      </c>
      <c r="D26" s="9" t="s">
        <v>235</v>
      </c>
      <c r="E26" s="12" t="s">
        <v>108</v>
      </c>
      <c r="F26" s="14" t="s">
        <v>329</v>
      </c>
      <c r="G26" s="12">
        <v>54879</v>
      </c>
      <c r="H26" s="9" t="s">
        <v>330</v>
      </c>
      <c r="I26" s="9">
        <v>1</v>
      </c>
      <c r="J26" s="9">
        <v>1.6</v>
      </c>
      <c r="K26" s="9" t="s">
        <v>111</v>
      </c>
      <c r="L26" s="13">
        <v>496</v>
      </c>
      <c r="M26" s="12" t="s">
        <v>112</v>
      </c>
      <c r="N26" s="12" t="s">
        <v>331</v>
      </c>
      <c r="O26" s="12" t="s">
        <v>238</v>
      </c>
      <c r="P26" s="12" t="s">
        <v>239</v>
      </c>
      <c r="Q26" s="9" t="s">
        <v>239</v>
      </c>
      <c r="R26" s="9" t="s">
        <v>330</v>
      </c>
      <c r="S26" s="9"/>
      <c r="T26" s="9" t="s">
        <v>116</v>
      </c>
      <c r="U26" s="9"/>
      <c r="V26" s="9"/>
      <c r="W26" s="9"/>
      <c r="X26" s="9"/>
      <c r="Y26" s="9"/>
      <c r="Z26" s="9" t="s">
        <v>330</v>
      </c>
      <c r="AA26" s="9"/>
      <c r="AB26" s="9"/>
      <c r="AC26" s="9"/>
      <c r="AD26" s="9"/>
      <c r="AE26" s="9"/>
      <c r="AF26" s="9"/>
      <c r="AG26" s="9"/>
      <c r="AH26" s="9"/>
      <c r="AI26" s="9"/>
      <c r="AJ26" s="12"/>
      <c r="AK26" s="9"/>
      <c r="AL26" s="9"/>
    </row>
    <row r="27" spans="1:38" ht="90" x14ac:dyDescent="0.25">
      <c r="A27" s="9">
        <v>26</v>
      </c>
      <c r="B27" s="12" t="s">
        <v>107</v>
      </c>
      <c r="C27" s="9" t="s">
        <v>223</v>
      </c>
      <c r="D27" s="9" t="s">
        <v>235</v>
      </c>
      <c r="E27" s="12" t="s">
        <v>108</v>
      </c>
      <c r="F27" s="14" t="s">
        <v>329</v>
      </c>
      <c r="G27" s="12">
        <v>54889</v>
      </c>
      <c r="H27" s="9" t="s">
        <v>330</v>
      </c>
      <c r="I27" s="9">
        <v>0.8</v>
      </c>
      <c r="J27" s="9">
        <v>1.28</v>
      </c>
      <c r="K27" s="9" t="s">
        <v>111</v>
      </c>
      <c r="L27" s="13">
        <v>493</v>
      </c>
      <c r="M27" s="12" t="s">
        <v>112</v>
      </c>
      <c r="N27" s="12" t="s">
        <v>332</v>
      </c>
      <c r="O27" s="12" t="s">
        <v>238</v>
      </c>
      <c r="P27" s="12" t="s">
        <v>239</v>
      </c>
      <c r="Q27" s="9" t="s">
        <v>239</v>
      </c>
      <c r="R27" s="9" t="s">
        <v>330</v>
      </c>
      <c r="S27" s="9"/>
      <c r="T27" s="9" t="s">
        <v>116</v>
      </c>
      <c r="U27" s="9"/>
      <c r="V27" s="9"/>
      <c r="W27" s="9"/>
      <c r="X27" s="9"/>
      <c r="Y27" s="9"/>
      <c r="Z27" s="9" t="s">
        <v>330</v>
      </c>
      <c r="AA27" s="9"/>
      <c r="AB27" s="9"/>
      <c r="AC27" s="9"/>
      <c r="AD27" s="9"/>
      <c r="AE27" s="9"/>
      <c r="AF27" s="9"/>
      <c r="AG27" s="9"/>
      <c r="AH27" s="9"/>
      <c r="AI27" s="9"/>
      <c r="AJ27" s="12"/>
      <c r="AK27" s="9"/>
      <c r="AL27" s="9"/>
    </row>
    <row r="28" spans="1:38" ht="90" x14ac:dyDescent="0.25">
      <c r="A28" s="9">
        <v>27</v>
      </c>
      <c r="B28" s="12" t="s">
        <v>107</v>
      </c>
      <c r="C28" s="9" t="s">
        <v>223</v>
      </c>
      <c r="D28" s="9" t="s">
        <v>235</v>
      </c>
      <c r="E28" s="12" t="s">
        <v>108</v>
      </c>
      <c r="F28" s="14" t="s">
        <v>329</v>
      </c>
      <c r="G28" s="12">
        <v>54899</v>
      </c>
      <c r="H28" s="9" t="s">
        <v>330</v>
      </c>
      <c r="I28" s="9">
        <v>0.9</v>
      </c>
      <c r="J28" s="9">
        <v>1.44</v>
      </c>
      <c r="K28" s="9" t="s">
        <v>111</v>
      </c>
      <c r="L28" s="13">
        <v>494</v>
      </c>
      <c r="M28" s="12" t="s">
        <v>112</v>
      </c>
      <c r="N28" s="12" t="s">
        <v>333</v>
      </c>
      <c r="O28" s="12" t="s">
        <v>238</v>
      </c>
      <c r="P28" s="12" t="s">
        <v>239</v>
      </c>
      <c r="Q28" s="9" t="s">
        <v>239</v>
      </c>
      <c r="R28" s="9" t="s">
        <v>330</v>
      </c>
      <c r="S28" s="9"/>
      <c r="T28" s="9" t="s">
        <v>116</v>
      </c>
      <c r="U28" s="9"/>
      <c r="V28" s="9"/>
      <c r="W28" s="9"/>
      <c r="X28" s="9"/>
      <c r="Y28" s="9"/>
      <c r="Z28" s="9" t="s">
        <v>330</v>
      </c>
      <c r="AA28" s="9"/>
      <c r="AB28" s="9"/>
      <c r="AC28" s="9"/>
      <c r="AD28" s="9"/>
      <c r="AE28" s="9"/>
      <c r="AF28" s="9"/>
      <c r="AG28" s="9"/>
      <c r="AH28" s="9"/>
      <c r="AI28" s="9"/>
      <c r="AJ28" s="12"/>
      <c r="AK28" s="9"/>
      <c r="AL28" s="9"/>
    </row>
    <row r="29" spans="1:38" ht="90" x14ac:dyDescent="0.25">
      <c r="A29" s="9">
        <v>28</v>
      </c>
      <c r="B29" s="12" t="s">
        <v>107</v>
      </c>
      <c r="C29" s="9" t="s">
        <v>223</v>
      </c>
      <c r="D29" s="9" t="s">
        <v>235</v>
      </c>
      <c r="E29" s="12" t="s">
        <v>108</v>
      </c>
      <c r="F29" s="14" t="s">
        <v>329</v>
      </c>
      <c r="G29" s="12">
        <v>54952</v>
      </c>
      <c r="H29" s="9" t="s">
        <v>330</v>
      </c>
      <c r="I29" s="9">
        <v>0.8</v>
      </c>
      <c r="J29" s="9">
        <v>1.28</v>
      </c>
      <c r="K29" s="9" t="s">
        <v>111</v>
      </c>
      <c r="L29" s="13">
        <v>488</v>
      </c>
      <c r="M29" s="12" t="s">
        <v>112</v>
      </c>
      <c r="N29" s="12" t="s">
        <v>334</v>
      </c>
      <c r="O29" s="12" t="s">
        <v>238</v>
      </c>
      <c r="P29" s="12" t="s">
        <v>239</v>
      </c>
      <c r="Q29" s="9" t="s">
        <v>239</v>
      </c>
      <c r="R29" s="9" t="s">
        <v>330</v>
      </c>
      <c r="S29" s="9"/>
      <c r="T29" s="9" t="s">
        <v>116</v>
      </c>
      <c r="U29" s="9"/>
      <c r="V29" s="9"/>
      <c r="W29" s="9"/>
      <c r="X29" s="9"/>
      <c r="Y29" s="9"/>
      <c r="Z29" s="9" t="s">
        <v>330</v>
      </c>
      <c r="AA29" s="9" t="s">
        <v>330</v>
      </c>
      <c r="AB29" s="9"/>
      <c r="AC29" s="9"/>
      <c r="AD29" s="9"/>
      <c r="AE29" s="9"/>
      <c r="AF29" s="9"/>
      <c r="AG29" s="9"/>
      <c r="AH29" s="9"/>
      <c r="AI29" s="9"/>
      <c r="AJ29" s="12"/>
      <c r="AK29" s="9"/>
      <c r="AL29" s="9"/>
    </row>
    <row r="30" spans="1:38" ht="90" x14ac:dyDescent="0.25">
      <c r="A30" s="9">
        <v>29</v>
      </c>
      <c r="B30" s="12" t="s">
        <v>107</v>
      </c>
      <c r="C30" s="9" t="s">
        <v>223</v>
      </c>
      <c r="D30" s="9" t="s">
        <v>235</v>
      </c>
      <c r="E30" s="12" t="s">
        <v>108</v>
      </c>
      <c r="F30" s="14" t="s">
        <v>329</v>
      </c>
      <c r="G30" s="12">
        <v>54864</v>
      </c>
      <c r="H30" s="9" t="s">
        <v>330</v>
      </c>
      <c r="I30" s="9">
        <v>0.3</v>
      </c>
      <c r="J30" s="9">
        <v>0.48</v>
      </c>
      <c r="K30" s="9" t="s">
        <v>111</v>
      </c>
      <c r="L30" s="13">
        <v>495</v>
      </c>
      <c r="M30" s="12" t="s">
        <v>112</v>
      </c>
      <c r="N30" s="12" t="s">
        <v>335</v>
      </c>
      <c r="O30" s="12" t="s">
        <v>238</v>
      </c>
      <c r="P30" s="12" t="s">
        <v>239</v>
      </c>
      <c r="Q30" s="9" t="s">
        <v>239</v>
      </c>
      <c r="R30" s="9" t="s">
        <v>330</v>
      </c>
      <c r="S30" s="9"/>
      <c r="T30" s="9" t="s">
        <v>116</v>
      </c>
      <c r="U30" s="9"/>
      <c r="V30" s="9"/>
      <c r="W30" s="9"/>
      <c r="X30" s="9"/>
      <c r="Y30" s="9"/>
      <c r="Z30" s="9" t="s">
        <v>330</v>
      </c>
      <c r="AA30" s="9" t="s">
        <v>330</v>
      </c>
      <c r="AB30" s="9"/>
      <c r="AC30" s="9"/>
      <c r="AD30" s="9"/>
      <c r="AE30" s="9"/>
      <c r="AF30" s="9"/>
      <c r="AG30" s="9"/>
      <c r="AH30" s="9"/>
      <c r="AI30" s="9"/>
      <c r="AJ30" s="12"/>
      <c r="AK30" s="9"/>
      <c r="AL30" s="9"/>
    </row>
    <row r="31" spans="1:38" ht="90" x14ac:dyDescent="0.25">
      <c r="A31" s="9">
        <v>30</v>
      </c>
      <c r="B31" s="12" t="s">
        <v>107</v>
      </c>
      <c r="C31" s="9" t="s">
        <v>223</v>
      </c>
      <c r="D31" s="9" t="s">
        <v>235</v>
      </c>
      <c r="E31" s="12" t="s">
        <v>108</v>
      </c>
      <c r="F31" s="14" t="s">
        <v>336</v>
      </c>
      <c r="G31" s="12">
        <v>54915</v>
      </c>
      <c r="H31" s="9" t="s">
        <v>330</v>
      </c>
      <c r="I31" s="9">
        <v>0.6</v>
      </c>
      <c r="J31" s="9">
        <v>0.96</v>
      </c>
      <c r="K31" s="9" t="s">
        <v>111</v>
      </c>
      <c r="L31" s="13">
        <v>1269</v>
      </c>
      <c r="M31" s="12" t="s">
        <v>112</v>
      </c>
      <c r="N31" s="12" t="s">
        <v>337</v>
      </c>
      <c r="O31" s="12" t="s">
        <v>238</v>
      </c>
      <c r="P31" s="12" t="s">
        <v>239</v>
      </c>
      <c r="Q31" s="9" t="s">
        <v>239</v>
      </c>
      <c r="R31" s="9" t="s">
        <v>330</v>
      </c>
      <c r="S31" s="9"/>
      <c r="T31" s="9" t="s">
        <v>116</v>
      </c>
      <c r="U31" s="9"/>
      <c r="V31" s="9"/>
      <c r="W31" s="9"/>
      <c r="X31" s="9"/>
      <c r="Y31" s="9"/>
      <c r="Z31" s="9" t="s">
        <v>330</v>
      </c>
      <c r="AA31" s="9" t="s">
        <v>330</v>
      </c>
      <c r="AB31" s="9"/>
      <c r="AC31" s="9"/>
      <c r="AD31" s="9"/>
      <c r="AE31" s="9"/>
      <c r="AF31" s="9"/>
      <c r="AG31" s="9"/>
      <c r="AH31" s="9"/>
      <c r="AI31" s="9"/>
      <c r="AJ31" s="12"/>
      <c r="AK31" s="9"/>
      <c r="AL31" s="9"/>
    </row>
    <row r="32" spans="1:38" ht="105" x14ac:dyDescent="0.25">
      <c r="A32" s="9">
        <v>31</v>
      </c>
      <c r="B32" s="12" t="s">
        <v>107</v>
      </c>
      <c r="C32" s="9" t="s">
        <v>223</v>
      </c>
      <c r="D32" s="9" t="s">
        <v>235</v>
      </c>
      <c r="E32" s="12" t="s">
        <v>108</v>
      </c>
      <c r="F32" s="14" t="s">
        <v>338</v>
      </c>
      <c r="G32" s="12">
        <v>54925</v>
      </c>
      <c r="H32" s="9" t="s">
        <v>330</v>
      </c>
      <c r="I32" s="9">
        <v>0.5</v>
      </c>
      <c r="J32" s="9">
        <v>0.8</v>
      </c>
      <c r="K32" s="9" t="s">
        <v>111</v>
      </c>
      <c r="L32" s="13">
        <v>492</v>
      </c>
      <c r="M32" s="12" t="s">
        <v>112</v>
      </c>
      <c r="N32" s="12" t="s">
        <v>339</v>
      </c>
      <c r="O32" s="12" t="s">
        <v>238</v>
      </c>
      <c r="P32" s="12" t="s">
        <v>239</v>
      </c>
      <c r="Q32" s="9" t="s">
        <v>239</v>
      </c>
      <c r="R32" s="9" t="s">
        <v>330</v>
      </c>
      <c r="S32" s="9"/>
      <c r="T32" s="9" t="s">
        <v>116</v>
      </c>
      <c r="U32" s="9"/>
      <c r="V32" s="9"/>
      <c r="W32" s="9"/>
      <c r="X32" s="9"/>
      <c r="Y32" s="9"/>
      <c r="Z32" s="9" t="s">
        <v>330</v>
      </c>
      <c r="AA32" s="9" t="s">
        <v>330</v>
      </c>
      <c r="AB32" s="9"/>
      <c r="AC32" s="9"/>
      <c r="AD32" s="9"/>
      <c r="AE32" s="9"/>
      <c r="AF32" s="9"/>
      <c r="AG32" s="9"/>
      <c r="AH32" s="9"/>
      <c r="AI32" s="9"/>
      <c r="AJ32" s="12"/>
      <c r="AK32" s="9"/>
      <c r="AL32" s="9"/>
    </row>
    <row r="33" spans="1:38" ht="105" x14ac:dyDescent="0.25">
      <c r="A33" s="9">
        <v>32</v>
      </c>
      <c r="B33" s="12" t="s">
        <v>107</v>
      </c>
      <c r="C33" s="9" t="s">
        <v>223</v>
      </c>
      <c r="D33" s="9" t="s">
        <v>235</v>
      </c>
      <c r="E33" s="12" t="s">
        <v>108</v>
      </c>
      <c r="F33" s="14" t="s">
        <v>338</v>
      </c>
      <c r="G33" s="12">
        <v>54931</v>
      </c>
      <c r="H33" s="9" t="s">
        <v>330</v>
      </c>
      <c r="I33" s="9">
        <v>0.3</v>
      </c>
      <c r="J33" s="9">
        <v>0.48</v>
      </c>
      <c r="K33" s="9" t="s">
        <v>111</v>
      </c>
      <c r="L33" s="13">
        <v>491</v>
      </c>
      <c r="M33" s="12" t="s">
        <v>112</v>
      </c>
      <c r="N33" s="12" t="s">
        <v>340</v>
      </c>
      <c r="O33" s="12" t="s">
        <v>238</v>
      </c>
      <c r="P33" s="12" t="s">
        <v>239</v>
      </c>
      <c r="Q33" s="9" t="s">
        <v>239</v>
      </c>
      <c r="R33" s="9" t="s">
        <v>330</v>
      </c>
      <c r="S33" s="9"/>
      <c r="T33" s="9" t="s">
        <v>116</v>
      </c>
      <c r="U33" s="9"/>
      <c r="V33" s="9"/>
      <c r="W33" s="9"/>
      <c r="X33" s="9"/>
      <c r="Y33" s="9"/>
      <c r="Z33" s="9" t="s">
        <v>330</v>
      </c>
      <c r="AA33" s="9" t="s">
        <v>330</v>
      </c>
      <c r="AB33" s="9"/>
      <c r="AC33" s="9"/>
      <c r="AD33" s="9"/>
      <c r="AE33" s="9"/>
      <c r="AF33" s="9"/>
      <c r="AG33" s="9"/>
      <c r="AH33" s="9"/>
      <c r="AI33" s="9"/>
      <c r="AJ33" s="12"/>
      <c r="AK33" s="9"/>
      <c r="AL33" s="9"/>
    </row>
    <row r="34" spans="1:38" ht="105" x14ac:dyDescent="0.25">
      <c r="A34" s="9">
        <v>33</v>
      </c>
      <c r="B34" s="12" t="s">
        <v>107</v>
      </c>
      <c r="C34" s="9" t="s">
        <v>223</v>
      </c>
      <c r="D34" s="9" t="s">
        <v>235</v>
      </c>
      <c r="E34" s="12" t="s">
        <v>108</v>
      </c>
      <c r="F34" s="14" t="s">
        <v>338</v>
      </c>
      <c r="G34" s="12">
        <v>54940</v>
      </c>
      <c r="H34" s="9" t="s">
        <v>330</v>
      </c>
      <c r="I34" s="9">
        <v>0.3</v>
      </c>
      <c r="J34" s="9">
        <v>0.48</v>
      </c>
      <c r="K34" s="9" t="s">
        <v>111</v>
      </c>
      <c r="L34" s="13">
        <v>489</v>
      </c>
      <c r="M34" s="12" t="s">
        <v>112</v>
      </c>
      <c r="N34" s="12" t="s">
        <v>341</v>
      </c>
      <c r="O34" s="12" t="s">
        <v>238</v>
      </c>
      <c r="P34" s="12" t="s">
        <v>239</v>
      </c>
      <c r="Q34" s="9" t="s">
        <v>239</v>
      </c>
      <c r="R34" s="9" t="s">
        <v>330</v>
      </c>
      <c r="S34" s="9"/>
      <c r="T34" s="9" t="s">
        <v>116</v>
      </c>
      <c r="U34" s="9"/>
      <c r="V34" s="9"/>
      <c r="W34" s="9"/>
      <c r="X34" s="9"/>
      <c r="Y34" s="9"/>
      <c r="Z34" s="9" t="s">
        <v>330</v>
      </c>
      <c r="AA34" s="9" t="s">
        <v>330</v>
      </c>
      <c r="AB34" s="9"/>
      <c r="AC34" s="9"/>
      <c r="AD34" s="9"/>
      <c r="AE34" s="9"/>
      <c r="AF34" s="9"/>
      <c r="AG34" s="9"/>
      <c r="AH34" s="9"/>
      <c r="AI34" s="9"/>
      <c r="AJ34" s="12"/>
      <c r="AK34" s="9"/>
      <c r="AL34" s="9"/>
    </row>
    <row r="35" spans="1:38" ht="105" x14ac:dyDescent="0.25">
      <c r="A35" s="9">
        <v>34</v>
      </c>
      <c r="B35" s="12" t="s">
        <v>107</v>
      </c>
      <c r="C35" s="9" t="s">
        <v>223</v>
      </c>
      <c r="D35" s="9" t="s">
        <v>235</v>
      </c>
      <c r="E35" s="12" t="s">
        <v>108</v>
      </c>
      <c r="F35" s="14" t="s">
        <v>338</v>
      </c>
      <c r="G35" s="12">
        <v>54963</v>
      </c>
      <c r="H35" s="9" t="s">
        <v>330</v>
      </c>
      <c r="I35" s="9">
        <v>0.5</v>
      </c>
      <c r="J35" s="9">
        <v>0.8</v>
      </c>
      <c r="K35" s="9" t="s">
        <v>111</v>
      </c>
      <c r="L35" s="13">
        <v>490</v>
      </c>
      <c r="M35" s="12" t="s">
        <v>112</v>
      </c>
      <c r="N35" s="12" t="s">
        <v>342</v>
      </c>
      <c r="O35" s="12" t="s">
        <v>238</v>
      </c>
      <c r="P35" s="12" t="s">
        <v>239</v>
      </c>
      <c r="Q35" s="9" t="s">
        <v>239</v>
      </c>
      <c r="R35" s="9" t="s">
        <v>330</v>
      </c>
      <c r="S35" s="9"/>
      <c r="T35" s="9" t="s">
        <v>116</v>
      </c>
      <c r="U35" s="9"/>
      <c r="V35" s="9"/>
      <c r="W35" s="9"/>
      <c r="X35" s="9"/>
      <c r="Y35" s="9"/>
      <c r="Z35" s="9" t="s">
        <v>330</v>
      </c>
      <c r="AA35" s="9" t="s">
        <v>330</v>
      </c>
      <c r="AB35" s="9"/>
      <c r="AC35" s="9"/>
      <c r="AD35" s="9"/>
      <c r="AE35" s="9"/>
      <c r="AF35" s="9"/>
      <c r="AG35" s="9"/>
      <c r="AH35" s="9"/>
      <c r="AI35" s="9"/>
      <c r="AJ35" s="12"/>
      <c r="AK35" s="9"/>
      <c r="AL35" s="9"/>
    </row>
    <row r="36" spans="1:38" ht="60" x14ac:dyDescent="0.25">
      <c r="A36" s="9">
        <v>35</v>
      </c>
      <c r="B36" s="12" t="s">
        <v>107</v>
      </c>
      <c r="C36" s="9" t="s">
        <v>223</v>
      </c>
      <c r="D36" s="9" t="s">
        <v>343</v>
      </c>
      <c r="E36" s="12" t="s">
        <v>108</v>
      </c>
      <c r="F36" s="14" t="s">
        <v>344</v>
      </c>
      <c r="G36" s="12">
        <v>46086</v>
      </c>
      <c r="H36" s="9" t="s">
        <v>345</v>
      </c>
      <c r="I36" s="9">
        <v>0.15</v>
      </c>
      <c r="J36" s="9">
        <v>0.48</v>
      </c>
      <c r="K36" s="9" t="s">
        <v>111</v>
      </c>
      <c r="L36" s="13" t="s">
        <v>346</v>
      </c>
      <c r="M36" s="12" t="s">
        <v>112</v>
      </c>
      <c r="N36" s="12" t="s">
        <v>347</v>
      </c>
      <c r="O36" s="12" t="s">
        <v>348</v>
      </c>
      <c r="P36" s="12" t="s">
        <v>343</v>
      </c>
      <c r="Q36" s="9" t="s">
        <v>113</v>
      </c>
      <c r="R36" s="9" t="s">
        <v>345</v>
      </c>
      <c r="S36" s="9"/>
      <c r="T36" s="9" t="s">
        <v>116</v>
      </c>
      <c r="U36" s="9"/>
      <c r="V36" s="9"/>
      <c r="W36" s="9"/>
      <c r="X36" s="9"/>
      <c r="Y36" s="9"/>
      <c r="Z36" s="9" t="s">
        <v>349</v>
      </c>
      <c r="AA36" s="9" t="s">
        <v>345</v>
      </c>
      <c r="AB36" s="9"/>
      <c r="AC36" s="9"/>
      <c r="AD36" s="9"/>
      <c r="AE36" s="9"/>
      <c r="AF36" s="9"/>
      <c r="AG36" s="9"/>
      <c r="AH36" s="9"/>
      <c r="AI36" s="9"/>
      <c r="AJ36" s="12"/>
      <c r="AK36" s="9"/>
      <c r="AL36" s="9"/>
    </row>
    <row r="37" spans="1:38" ht="60" x14ac:dyDescent="0.25">
      <c r="A37" s="9">
        <v>36</v>
      </c>
      <c r="B37" s="12" t="s">
        <v>107</v>
      </c>
      <c r="C37" s="9" t="s">
        <v>223</v>
      </c>
      <c r="D37" s="9" t="s">
        <v>343</v>
      </c>
      <c r="E37" s="12" t="s">
        <v>108</v>
      </c>
      <c r="F37" s="14" t="s">
        <v>350</v>
      </c>
      <c r="G37" s="12">
        <v>46094</v>
      </c>
      <c r="H37" s="9" t="s">
        <v>345</v>
      </c>
      <c r="I37" s="9">
        <v>0.3</v>
      </c>
      <c r="J37" s="9">
        <v>1</v>
      </c>
      <c r="K37" s="9" t="s">
        <v>111</v>
      </c>
      <c r="L37" s="13" t="s">
        <v>351</v>
      </c>
      <c r="M37" s="12" t="s">
        <v>112</v>
      </c>
      <c r="N37" s="12" t="s">
        <v>352</v>
      </c>
      <c r="O37" s="12" t="s">
        <v>348</v>
      </c>
      <c r="P37" s="12" t="s">
        <v>343</v>
      </c>
      <c r="Q37" s="9" t="s">
        <v>113</v>
      </c>
      <c r="R37" s="9" t="s">
        <v>345</v>
      </c>
      <c r="S37" s="9"/>
      <c r="T37" s="9" t="s">
        <v>116</v>
      </c>
      <c r="U37" s="9"/>
      <c r="V37" s="9"/>
      <c r="W37" s="9"/>
      <c r="X37" s="9"/>
      <c r="Y37" s="9"/>
      <c r="Z37" s="9" t="s">
        <v>349</v>
      </c>
      <c r="AA37" s="9" t="s">
        <v>345</v>
      </c>
      <c r="AB37" s="9"/>
      <c r="AC37" s="9"/>
      <c r="AD37" s="9"/>
      <c r="AE37" s="9"/>
      <c r="AF37" s="9"/>
      <c r="AG37" s="9"/>
      <c r="AH37" s="9"/>
      <c r="AI37" s="9"/>
      <c r="AJ37" s="12"/>
      <c r="AK37" s="9"/>
      <c r="AL37" s="9"/>
    </row>
    <row r="38" spans="1:38" ht="60" x14ac:dyDescent="0.25">
      <c r="A38" s="9">
        <v>37</v>
      </c>
      <c r="B38" s="12" t="s">
        <v>107</v>
      </c>
      <c r="C38" s="9" t="s">
        <v>223</v>
      </c>
      <c r="D38" s="9" t="s">
        <v>343</v>
      </c>
      <c r="E38" s="12" t="s">
        <v>108</v>
      </c>
      <c r="F38" s="14" t="s">
        <v>353</v>
      </c>
      <c r="G38" s="12">
        <v>46079</v>
      </c>
      <c r="H38" s="9" t="s">
        <v>345</v>
      </c>
      <c r="I38" s="9">
        <v>0.3</v>
      </c>
      <c r="J38" s="9">
        <v>1</v>
      </c>
      <c r="K38" s="9" t="s">
        <v>111</v>
      </c>
      <c r="L38" s="13" t="s">
        <v>354</v>
      </c>
      <c r="M38" s="12" t="s">
        <v>112</v>
      </c>
      <c r="N38" s="12" t="s">
        <v>355</v>
      </c>
      <c r="O38" s="12" t="s">
        <v>348</v>
      </c>
      <c r="P38" s="12" t="s">
        <v>343</v>
      </c>
      <c r="Q38" s="9" t="s">
        <v>113</v>
      </c>
      <c r="R38" s="9" t="s">
        <v>345</v>
      </c>
      <c r="S38" s="9"/>
      <c r="T38" s="9" t="s">
        <v>116</v>
      </c>
      <c r="U38" s="9"/>
      <c r="V38" s="9"/>
      <c r="W38" s="9"/>
      <c r="X38" s="9"/>
      <c r="Y38" s="9"/>
      <c r="Z38" s="9"/>
      <c r="AA38" s="9" t="s">
        <v>345</v>
      </c>
      <c r="AB38" s="9"/>
      <c r="AC38" s="9"/>
      <c r="AD38" s="9"/>
      <c r="AE38" s="9"/>
      <c r="AF38" s="9"/>
      <c r="AG38" s="9"/>
      <c r="AH38" s="9"/>
      <c r="AI38" s="9"/>
      <c r="AJ38" s="12"/>
      <c r="AK38" s="9"/>
      <c r="AL38" s="9"/>
    </row>
    <row r="39" spans="1:38" ht="60" x14ac:dyDescent="0.25">
      <c r="A39" s="9">
        <v>38</v>
      </c>
      <c r="B39" s="12" t="s">
        <v>107</v>
      </c>
      <c r="C39" s="9" t="s">
        <v>223</v>
      </c>
      <c r="D39" s="9" t="s">
        <v>343</v>
      </c>
      <c r="E39" s="12" t="s">
        <v>108</v>
      </c>
      <c r="F39" s="14" t="s">
        <v>353</v>
      </c>
      <c r="G39" s="12">
        <v>46103</v>
      </c>
      <c r="H39" s="9" t="s">
        <v>345</v>
      </c>
      <c r="I39" s="9">
        <v>0.15</v>
      </c>
      <c r="J39" s="9">
        <v>0.48</v>
      </c>
      <c r="K39" s="9" t="s">
        <v>111</v>
      </c>
      <c r="L39" s="13" t="s">
        <v>356</v>
      </c>
      <c r="M39" s="12" t="s">
        <v>112</v>
      </c>
      <c r="N39" s="12" t="s">
        <v>357</v>
      </c>
      <c r="O39" s="12" t="s">
        <v>348</v>
      </c>
      <c r="P39" s="12" t="s">
        <v>343</v>
      </c>
      <c r="Q39" s="9" t="s">
        <v>113</v>
      </c>
      <c r="R39" s="9" t="s">
        <v>345</v>
      </c>
      <c r="S39" s="9"/>
      <c r="T39" s="9" t="s">
        <v>116</v>
      </c>
      <c r="U39" s="9"/>
      <c r="V39" s="9"/>
      <c r="W39" s="9"/>
      <c r="X39" s="9"/>
      <c r="Y39" s="9"/>
      <c r="Z39" s="9"/>
      <c r="AA39" s="9" t="s">
        <v>345</v>
      </c>
      <c r="AB39" s="9"/>
      <c r="AC39" s="9"/>
      <c r="AD39" s="9"/>
      <c r="AE39" s="9"/>
      <c r="AF39" s="9"/>
      <c r="AG39" s="9"/>
      <c r="AH39" s="9"/>
      <c r="AI39" s="9"/>
      <c r="AJ39" s="12"/>
      <c r="AK39" s="9"/>
      <c r="AL39" s="9"/>
    </row>
    <row r="40" spans="1:38" ht="60" x14ac:dyDescent="0.25">
      <c r="A40" s="9">
        <v>39</v>
      </c>
      <c r="B40" s="12" t="s">
        <v>107</v>
      </c>
      <c r="C40" s="9" t="s">
        <v>223</v>
      </c>
      <c r="D40" s="9" t="s">
        <v>343</v>
      </c>
      <c r="E40" s="12" t="s">
        <v>108</v>
      </c>
      <c r="F40" s="14" t="s">
        <v>350</v>
      </c>
      <c r="G40" s="12">
        <v>46056</v>
      </c>
      <c r="H40" s="9" t="s">
        <v>345</v>
      </c>
      <c r="I40" s="9">
        <v>0.15</v>
      </c>
      <c r="J40" s="9">
        <v>0.48</v>
      </c>
      <c r="K40" s="9" t="s">
        <v>111</v>
      </c>
      <c r="L40" s="13" t="s">
        <v>358</v>
      </c>
      <c r="M40" s="12" t="s">
        <v>112</v>
      </c>
      <c r="N40" s="12" t="s">
        <v>359</v>
      </c>
      <c r="O40" s="12" t="s">
        <v>348</v>
      </c>
      <c r="P40" s="12" t="s">
        <v>343</v>
      </c>
      <c r="Q40" s="9" t="s">
        <v>113</v>
      </c>
      <c r="R40" s="9" t="s">
        <v>345</v>
      </c>
      <c r="S40" s="9"/>
      <c r="T40" s="9" t="s">
        <v>116</v>
      </c>
      <c r="U40" s="9"/>
      <c r="V40" s="9"/>
      <c r="W40" s="9"/>
      <c r="X40" s="9"/>
      <c r="Y40" s="9"/>
      <c r="Z40" s="9" t="s">
        <v>349</v>
      </c>
      <c r="AA40" s="9" t="s">
        <v>345</v>
      </c>
      <c r="AB40" s="9"/>
      <c r="AC40" s="9"/>
      <c r="AD40" s="9"/>
      <c r="AE40" s="9"/>
      <c r="AF40" s="9"/>
      <c r="AG40" s="9"/>
      <c r="AH40" s="9"/>
      <c r="AI40" s="9"/>
      <c r="AJ40" s="12"/>
      <c r="AK40" s="9"/>
      <c r="AL40" s="9"/>
    </row>
    <row r="41" spans="1:38" ht="60" x14ac:dyDescent="0.25">
      <c r="A41" s="9">
        <v>40</v>
      </c>
      <c r="B41" s="12" t="s">
        <v>107</v>
      </c>
      <c r="C41" s="9" t="s">
        <v>223</v>
      </c>
      <c r="D41" s="9" t="s">
        <v>343</v>
      </c>
      <c r="E41" s="12" t="s">
        <v>108</v>
      </c>
      <c r="F41" s="14" t="s">
        <v>353</v>
      </c>
      <c r="G41" s="12">
        <v>49988</v>
      </c>
      <c r="H41" s="9" t="s">
        <v>360</v>
      </c>
      <c r="I41" s="9">
        <v>0.15</v>
      </c>
      <c r="J41" s="9">
        <v>0.48</v>
      </c>
      <c r="K41" s="9" t="s">
        <v>111</v>
      </c>
      <c r="L41" s="13" t="s">
        <v>361</v>
      </c>
      <c r="M41" s="12" t="s">
        <v>112</v>
      </c>
      <c r="N41" s="12" t="s">
        <v>362</v>
      </c>
      <c r="O41" s="12" t="s">
        <v>348</v>
      </c>
      <c r="P41" s="12" t="s">
        <v>343</v>
      </c>
      <c r="Q41" s="9" t="s">
        <v>113</v>
      </c>
      <c r="R41" s="9" t="s">
        <v>360</v>
      </c>
      <c r="S41" s="9"/>
      <c r="T41" s="9" t="s">
        <v>116</v>
      </c>
      <c r="U41" s="9"/>
      <c r="V41" s="9"/>
      <c r="W41" s="9"/>
      <c r="X41" s="9"/>
      <c r="Y41" s="9"/>
      <c r="Z41" s="9"/>
      <c r="AA41" s="9" t="s">
        <v>360</v>
      </c>
      <c r="AB41" s="9"/>
      <c r="AC41" s="9"/>
      <c r="AD41" s="9"/>
      <c r="AE41" s="9"/>
      <c r="AF41" s="9"/>
      <c r="AG41" s="9"/>
      <c r="AH41" s="9"/>
      <c r="AI41" s="9"/>
      <c r="AJ41" s="12"/>
      <c r="AK41" s="9"/>
      <c r="AL41" s="9"/>
    </row>
    <row r="42" spans="1:38" ht="60" x14ac:dyDescent="0.25">
      <c r="A42" s="9">
        <v>41</v>
      </c>
      <c r="B42" s="12" t="s">
        <v>107</v>
      </c>
      <c r="C42" s="9" t="s">
        <v>223</v>
      </c>
      <c r="D42" s="9" t="s">
        <v>235</v>
      </c>
      <c r="E42" s="12" t="s">
        <v>108</v>
      </c>
      <c r="F42" s="14" t="s">
        <v>353</v>
      </c>
      <c r="G42" s="12">
        <v>49998</v>
      </c>
      <c r="H42" s="9" t="s">
        <v>360</v>
      </c>
      <c r="I42" s="9">
        <v>0.15</v>
      </c>
      <c r="J42" s="9">
        <v>0.49399999999999999</v>
      </c>
      <c r="K42" s="9" t="s">
        <v>111</v>
      </c>
      <c r="L42" s="13" t="s">
        <v>363</v>
      </c>
      <c r="M42" s="12" t="s">
        <v>112</v>
      </c>
      <c r="N42" s="12" t="s">
        <v>364</v>
      </c>
      <c r="O42" s="12" t="s">
        <v>238</v>
      </c>
      <c r="P42" s="12" t="s">
        <v>239</v>
      </c>
      <c r="Q42" s="9" t="s">
        <v>239</v>
      </c>
      <c r="R42" s="9" t="s">
        <v>360</v>
      </c>
      <c r="S42" s="9"/>
      <c r="T42" s="9" t="s">
        <v>116</v>
      </c>
      <c r="U42" s="9"/>
      <c r="V42" s="9"/>
      <c r="W42" s="9"/>
      <c r="X42" s="9"/>
      <c r="Y42" s="9"/>
      <c r="Z42" s="9"/>
      <c r="AA42" s="9" t="s">
        <v>360</v>
      </c>
      <c r="AB42" s="9"/>
      <c r="AC42" s="9"/>
      <c r="AD42" s="9"/>
      <c r="AE42" s="9"/>
      <c r="AF42" s="9"/>
      <c r="AG42" s="9"/>
      <c r="AH42" s="9"/>
      <c r="AI42" s="9"/>
      <c r="AJ42" s="12"/>
      <c r="AK42" s="9"/>
      <c r="AL42" s="9"/>
    </row>
    <row r="43" spans="1:38" ht="90" x14ac:dyDescent="0.25">
      <c r="A43" s="9">
        <v>42</v>
      </c>
      <c r="B43" s="12" t="s">
        <v>107</v>
      </c>
      <c r="C43" s="9" t="s">
        <v>223</v>
      </c>
      <c r="D43" s="9" t="s">
        <v>235</v>
      </c>
      <c r="E43" s="12" t="s">
        <v>108</v>
      </c>
      <c r="F43" s="14" t="s">
        <v>365</v>
      </c>
      <c r="G43" s="12">
        <v>139021</v>
      </c>
      <c r="H43" s="9" t="s">
        <v>366</v>
      </c>
      <c r="I43" s="9">
        <v>1.6</v>
      </c>
      <c r="J43" s="9">
        <v>1.998</v>
      </c>
      <c r="K43" s="9" t="s">
        <v>111</v>
      </c>
      <c r="L43" s="13" t="s">
        <v>367</v>
      </c>
      <c r="M43" s="12" t="s">
        <v>112</v>
      </c>
      <c r="N43" s="12" t="s">
        <v>368</v>
      </c>
      <c r="O43" s="12" t="s">
        <v>238</v>
      </c>
      <c r="P43" s="12" t="s">
        <v>239</v>
      </c>
      <c r="Q43" s="9" t="s">
        <v>239</v>
      </c>
      <c r="R43" s="9"/>
      <c r="S43" s="9"/>
      <c r="T43" s="9" t="s">
        <v>116</v>
      </c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12"/>
      <c r="AK43" s="9"/>
      <c r="AL43" s="9"/>
    </row>
  </sheetData>
  <autoFilter ref="A1:AN43" xr:uid="{F27473DC-422D-465B-88CB-0E3B9B7D354C}"/>
  <phoneticPr fontId="3" type="noConversion"/>
  <pageMargins left="0.25" right="0.25" top="0.75" bottom="0.75" header="0.3" footer="0.3"/>
  <pageSetup paperSize="9" scale="18" fitToHeight="0" orientation="portrait" r:id="rId1"/>
  <customProperties>
    <customPr name="EpmWorksheetKeyString_GU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94FE8-FA92-4D67-9C16-EA2529CE1C11}">
  <dimension ref="A1:AN13"/>
  <sheetViews>
    <sheetView zoomScale="106" zoomScaleNormal="106" workbookViewId="0">
      <pane ySplit="1" topLeftCell="A3" activePane="bottomLeft" state="frozen"/>
      <selection activeCell="R1" sqref="R1"/>
      <selection pane="bottomLeft" activeCell="A6" sqref="A6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5.140625" customWidth="1"/>
    <col min="9" max="9" width="13.85546875" customWidth="1"/>
    <col min="10" max="10" width="17.42578125" customWidth="1"/>
    <col min="11" max="11" width="23.5703125" bestFit="1" customWidth="1"/>
    <col min="12" max="12" width="15" customWidth="1"/>
    <col min="13" max="13" width="18" customWidth="1"/>
    <col min="14" max="14" width="15.140625" customWidth="1"/>
    <col min="15" max="15" width="15" customWidth="1"/>
    <col min="16" max="16" width="13.28515625" customWidth="1"/>
    <col min="17" max="17" width="14" bestFit="1" customWidth="1"/>
    <col min="18" max="18" width="15" customWidth="1"/>
    <col min="19" max="19" width="14.5703125" customWidth="1"/>
    <col min="20" max="20" width="11.140625" customWidth="1"/>
    <col min="21" max="21" width="15.8554687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.140625" customWidth="1"/>
    <col min="27" max="27" width="11.28515625" customWidth="1"/>
    <col min="28" max="28" width="13.28515625" customWidth="1"/>
    <col min="29" max="29" width="9.85546875" customWidth="1"/>
    <col min="30" max="30" width="13.7109375" customWidth="1"/>
    <col min="31" max="31" width="14.7109375" customWidth="1"/>
    <col min="32" max="32" width="15.28515625" customWidth="1"/>
    <col min="33" max="33" width="17.140625" customWidth="1"/>
    <col min="34" max="34" width="16.85546875" customWidth="1"/>
    <col min="36" max="36" width="21.5703125" customWidth="1"/>
    <col min="37" max="37" width="11.7109375" customWidth="1"/>
    <col min="38" max="38" width="16.85546875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120</v>
      </c>
      <c r="AJ1" s="7" t="s">
        <v>105</v>
      </c>
      <c r="AK1" s="7" t="s">
        <v>106</v>
      </c>
      <c r="AL1" s="7" t="s">
        <v>121</v>
      </c>
    </row>
    <row r="2" spans="1:40" s="1" customFormat="1" ht="75" x14ac:dyDescent="0.25">
      <c r="A2" s="9">
        <v>1</v>
      </c>
      <c r="B2" s="12" t="s">
        <v>137</v>
      </c>
      <c r="C2" s="9" t="s">
        <v>369</v>
      </c>
      <c r="D2" s="9" t="s">
        <v>370</v>
      </c>
      <c r="E2" s="12" t="s">
        <v>108</v>
      </c>
      <c r="F2" s="12" t="s">
        <v>371</v>
      </c>
      <c r="G2" s="9">
        <v>1171</v>
      </c>
      <c r="H2" s="9" t="s">
        <v>372</v>
      </c>
      <c r="I2" s="9">
        <v>3.7120000000000002</v>
      </c>
      <c r="J2" s="9">
        <v>5.8840000000000003</v>
      </c>
      <c r="K2" s="9" t="s">
        <v>111</v>
      </c>
      <c r="L2" s="12" t="s">
        <v>373</v>
      </c>
      <c r="M2" s="12" t="s">
        <v>112</v>
      </c>
      <c r="N2" s="12" t="s">
        <v>374</v>
      </c>
      <c r="O2" s="12" t="s">
        <v>375</v>
      </c>
      <c r="P2" s="12" t="s">
        <v>376</v>
      </c>
      <c r="Q2" s="9" t="s">
        <v>369</v>
      </c>
      <c r="R2" s="9" t="s">
        <v>377</v>
      </c>
      <c r="S2" s="9" t="s">
        <v>378</v>
      </c>
      <c r="T2" s="9"/>
      <c r="U2" s="9"/>
      <c r="V2" s="9" t="s">
        <v>379</v>
      </c>
      <c r="W2" s="9"/>
      <c r="X2" s="9"/>
      <c r="Y2" s="9" t="s">
        <v>286</v>
      </c>
      <c r="Z2" s="9"/>
      <c r="AA2" s="9"/>
      <c r="AB2" s="9"/>
      <c r="AC2" s="9"/>
      <c r="AD2" s="9"/>
      <c r="AE2" s="9"/>
      <c r="AF2" s="9"/>
      <c r="AG2" s="9"/>
      <c r="AH2" s="9"/>
      <c r="AI2" s="9"/>
      <c r="AJ2" s="12"/>
      <c r="AK2" s="9"/>
      <c r="AL2" s="9"/>
      <c r="AM2"/>
      <c r="AN2"/>
    </row>
    <row r="3" spans="1:40" s="1" customFormat="1" ht="75" x14ac:dyDescent="0.25">
      <c r="A3" s="9">
        <v>2</v>
      </c>
      <c r="B3" s="12" t="s">
        <v>380</v>
      </c>
      <c r="C3" s="9" t="s">
        <v>369</v>
      </c>
      <c r="D3" s="9" t="s">
        <v>370</v>
      </c>
      <c r="E3" s="12" t="s">
        <v>108</v>
      </c>
      <c r="F3" s="12" t="s">
        <v>371</v>
      </c>
      <c r="G3" s="9">
        <v>1178</v>
      </c>
      <c r="H3" s="9" t="s">
        <v>372</v>
      </c>
      <c r="I3" s="9">
        <v>3.8340000000000001</v>
      </c>
      <c r="J3" s="9">
        <v>6.0780000000000003</v>
      </c>
      <c r="K3" s="9" t="s">
        <v>111</v>
      </c>
      <c r="L3" s="12" t="s">
        <v>381</v>
      </c>
      <c r="M3" s="12" t="s">
        <v>112</v>
      </c>
      <c r="N3" s="12" t="s">
        <v>382</v>
      </c>
      <c r="O3" s="12" t="s">
        <v>383</v>
      </c>
      <c r="P3" s="12" t="s">
        <v>376</v>
      </c>
      <c r="Q3" s="9" t="s">
        <v>369</v>
      </c>
      <c r="R3" s="9" t="s">
        <v>377</v>
      </c>
      <c r="S3" s="9" t="s">
        <v>384</v>
      </c>
      <c r="T3" s="9"/>
      <c r="U3" s="9"/>
      <c r="V3" s="9" t="s">
        <v>379</v>
      </c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12" t="s">
        <v>385</v>
      </c>
      <c r="AK3" s="9"/>
      <c r="AL3" s="9"/>
      <c r="AM3"/>
      <c r="AN3"/>
    </row>
    <row r="4" spans="1:40" ht="75" customHeight="1" x14ac:dyDescent="0.25">
      <c r="A4" s="9">
        <v>3</v>
      </c>
      <c r="B4" s="12" t="s">
        <v>137</v>
      </c>
      <c r="C4" s="9" t="s">
        <v>369</v>
      </c>
      <c r="D4" s="9" t="s">
        <v>370</v>
      </c>
      <c r="E4" s="12" t="s">
        <v>108</v>
      </c>
      <c r="F4" s="12" t="s">
        <v>371</v>
      </c>
      <c r="G4" s="9">
        <v>1179</v>
      </c>
      <c r="H4" s="9" t="s">
        <v>372</v>
      </c>
      <c r="I4" s="9">
        <v>1.1479999999999999</v>
      </c>
      <c r="J4" s="9">
        <v>1.82</v>
      </c>
      <c r="K4" s="9" t="s">
        <v>111</v>
      </c>
      <c r="L4" s="12" t="s">
        <v>386</v>
      </c>
      <c r="M4" s="12" t="s">
        <v>112</v>
      </c>
      <c r="N4" s="12" t="s">
        <v>387</v>
      </c>
      <c r="O4" s="12" t="s">
        <v>388</v>
      </c>
      <c r="P4" s="12" t="s">
        <v>376</v>
      </c>
      <c r="Q4" s="9" t="s">
        <v>369</v>
      </c>
      <c r="R4" s="9" t="s">
        <v>389</v>
      </c>
      <c r="S4" s="9" t="s">
        <v>378</v>
      </c>
      <c r="T4" s="9"/>
      <c r="U4" s="9"/>
      <c r="V4" s="9" t="s">
        <v>379</v>
      </c>
      <c r="W4" s="9"/>
      <c r="X4" s="9"/>
      <c r="Y4" s="9" t="s">
        <v>286</v>
      </c>
      <c r="Z4" s="9"/>
      <c r="AA4" s="9"/>
      <c r="AB4" s="9"/>
      <c r="AC4" s="9"/>
      <c r="AD4" s="9"/>
      <c r="AE4" s="9"/>
      <c r="AF4" s="9"/>
      <c r="AG4" s="9"/>
      <c r="AH4" s="9"/>
      <c r="AI4" s="9"/>
      <c r="AJ4" s="12"/>
      <c r="AK4" s="9"/>
      <c r="AL4" s="9"/>
    </row>
    <row r="5" spans="1:40" ht="60" x14ac:dyDescent="0.25">
      <c r="A5" s="9">
        <v>4</v>
      </c>
      <c r="B5" s="12" t="s">
        <v>107</v>
      </c>
      <c r="C5" s="9" t="s">
        <v>369</v>
      </c>
      <c r="D5" s="9" t="s">
        <v>370</v>
      </c>
      <c r="E5" s="12" t="s">
        <v>108</v>
      </c>
      <c r="F5" s="12" t="s">
        <v>390</v>
      </c>
      <c r="G5" s="9">
        <v>322044</v>
      </c>
      <c r="H5" s="9" t="s">
        <v>218</v>
      </c>
      <c r="I5" s="9">
        <v>3</v>
      </c>
      <c r="J5" s="9">
        <v>6</v>
      </c>
      <c r="K5" s="9" t="s">
        <v>111</v>
      </c>
      <c r="L5" s="13" t="s">
        <v>391</v>
      </c>
      <c r="M5" s="12" t="s">
        <v>112</v>
      </c>
      <c r="N5" s="12" t="s">
        <v>392</v>
      </c>
      <c r="O5" s="12" t="s">
        <v>393</v>
      </c>
      <c r="P5" s="12" t="s">
        <v>369</v>
      </c>
      <c r="Q5" s="9" t="s">
        <v>369</v>
      </c>
      <c r="R5" s="9" t="s">
        <v>218</v>
      </c>
      <c r="S5" s="9"/>
      <c r="T5" s="9" t="s">
        <v>148</v>
      </c>
      <c r="U5" s="9" t="s">
        <v>218</v>
      </c>
      <c r="V5" s="9"/>
      <c r="W5" s="9"/>
      <c r="X5" s="9"/>
      <c r="Y5" s="9"/>
      <c r="Z5" s="9" t="s">
        <v>218</v>
      </c>
      <c r="AA5" s="9" t="s">
        <v>218</v>
      </c>
      <c r="AB5" s="9"/>
      <c r="AC5" s="9"/>
      <c r="AD5" s="9"/>
      <c r="AE5" s="9"/>
      <c r="AF5" s="9"/>
      <c r="AG5" s="9"/>
      <c r="AH5" s="9"/>
      <c r="AI5" s="9"/>
      <c r="AJ5" s="12"/>
      <c r="AK5" s="9"/>
      <c r="AL5" s="9"/>
    </row>
    <row r="6" spans="1:40" ht="60" x14ac:dyDescent="0.25">
      <c r="A6" s="9">
        <v>5</v>
      </c>
      <c r="B6" s="12" t="s">
        <v>107</v>
      </c>
      <c r="C6" s="9" t="s">
        <v>369</v>
      </c>
      <c r="D6" s="9" t="s">
        <v>370</v>
      </c>
      <c r="E6" s="12" t="s">
        <v>108</v>
      </c>
      <c r="F6" s="12" t="s">
        <v>394</v>
      </c>
      <c r="G6" s="9">
        <v>473540</v>
      </c>
      <c r="H6" s="9" t="s">
        <v>395</v>
      </c>
      <c r="I6" s="9">
        <v>3</v>
      </c>
      <c r="J6" s="9">
        <v>6</v>
      </c>
      <c r="K6" s="9" t="s">
        <v>111</v>
      </c>
      <c r="L6" s="13" t="s">
        <v>396</v>
      </c>
      <c r="M6" s="12" t="s">
        <v>112</v>
      </c>
      <c r="N6" s="12" t="s">
        <v>397</v>
      </c>
      <c r="O6" s="12" t="s">
        <v>398</v>
      </c>
      <c r="P6" s="12" t="s">
        <v>369</v>
      </c>
      <c r="Q6" s="9" t="s">
        <v>369</v>
      </c>
      <c r="R6" s="28" t="s">
        <v>395</v>
      </c>
      <c r="S6" s="9"/>
      <c r="T6" s="9" t="s">
        <v>148</v>
      </c>
      <c r="U6" s="9" t="s">
        <v>399</v>
      </c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12"/>
      <c r="AK6" s="9"/>
      <c r="AL6" s="9"/>
    </row>
    <row r="13" spans="1:40" x14ac:dyDescent="0.25">
      <c r="AG13" s="2"/>
    </row>
  </sheetData>
  <autoFilter ref="A1:AL1" xr:uid="{6E894FE8-FA92-4D67-9C16-EA2529CE1C11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D2CE7-1955-4AA5-A3F1-042DA42AA811}">
  <sheetPr>
    <pageSetUpPr fitToPage="1"/>
  </sheetPr>
  <dimension ref="A1:AN17"/>
  <sheetViews>
    <sheetView zoomScale="80" zoomScaleNormal="80" workbookViewId="0">
      <pane ySplit="1" topLeftCell="A3" activePane="bottomLeft" state="frozen"/>
      <selection pane="bottomLeft" activeCell="T3" sqref="T3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5.42578125" customWidth="1"/>
    <col min="9" max="9" width="12.7109375" customWidth="1"/>
    <col min="10" max="10" width="17.140625" customWidth="1"/>
    <col min="11" max="11" width="23.5703125" bestFit="1" customWidth="1"/>
    <col min="12" max="12" width="15" customWidth="1"/>
    <col min="13" max="13" width="18" customWidth="1"/>
    <col min="14" max="14" width="15.140625" customWidth="1"/>
    <col min="15" max="16" width="13.28515625" customWidth="1"/>
    <col min="17" max="17" width="14" bestFit="1" customWidth="1"/>
    <col min="18" max="18" width="14.85546875" customWidth="1"/>
    <col min="19" max="19" width="14.5703125" customWidth="1"/>
    <col min="20" max="20" width="11.140625" customWidth="1"/>
    <col min="21" max="21" width="15.8554687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.28515625" customWidth="1"/>
    <col min="27" max="27" width="11.28515625" customWidth="1"/>
    <col min="28" max="28" width="12.7109375" customWidth="1"/>
    <col min="29" max="29" width="9.5703125" customWidth="1"/>
    <col min="30" max="30" width="13.28515625" customWidth="1"/>
    <col min="31" max="31" width="14.7109375" customWidth="1"/>
    <col min="32" max="32" width="15.28515625" customWidth="1"/>
    <col min="33" max="33" width="17.140625" customWidth="1"/>
    <col min="34" max="34" width="18.140625" customWidth="1"/>
    <col min="36" max="36" width="17.5703125" customWidth="1"/>
    <col min="37" max="37" width="11.7109375" customWidth="1"/>
    <col min="38" max="38" width="15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120</v>
      </c>
      <c r="AJ1" s="7" t="s">
        <v>105</v>
      </c>
      <c r="AK1" s="7" t="s">
        <v>106</v>
      </c>
      <c r="AL1" s="7" t="s">
        <v>121</v>
      </c>
    </row>
    <row r="2" spans="1:40" s="1" customFormat="1" ht="69.95" customHeight="1" x14ac:dyDescent="0.25">
      <c r="A2" s="9">
        <v>1</v>
      </c>
      <c r="B2" s="12" t="s">
        <v>107</v>
      </c>
      <c r="C2" s="9" t="s">
        <v>130</v>
      </c>
      <c r="D2" s="9" t="s">
        <v>400</v>
      </c>
      <c r="E2" s="12" t="s">
        <v>108</v>
      </c>
      <c r="F2" s="12" t="s">
        <v>146</v>
      </c>
      <c r="G2" s="9">
        <v>1678</v>
      </c>
      <c r="H2" s="9" t="s">
        <v>147</v>
      </c>
      <c r="I2" s="9">
        <v>5</v>
      </c>
      <c r="J2" s="9">
        <v>13</v>
      </c>
      <c r="K2" s="9" t="s">
        <v>111</v>
      </c>
      <c r="L2" s="13" t="s">
        <v>401</v>
      </c>
      <c r="M2" s="12" t="s">
        <v>112</v>
      </c>
      <c r="N2" s="12" t="s">
        <v>402</v>
      </c>
      <c r="O2" s="12" t="s">
        <v>403</v>
      </c>
      <c r="P2" s="12" t="s">
        <v>130</v>
      </c>
      <c r="Q2" s="9" t="s">
        <v>130</v>
      </c>
      <c r="R2" s="9" t="s">
        <v>247</v>
      </c>
      <c r="S2" s="9" t="s">
        <v>404</v>
      </c>
      <c r="T2" s="9" t="s">
        <v>148</v>
      </c>
      <c r="U2" s="9"/>
      <c r="V2" s="9" t="s">
        <v>248</v>
      </c>
      <c r="W2" s="9"/>
      <c r="X2" s="9"/>
      <c r="Y2" s="9" t="s">
        <v>405</v>
      </c>
      <c r="Z2" s="9" t="s">
        <v>406</v>
      </c>
      <c r="AA2" s="9" t="s">
        <v>406</v>
      </c>
      <c r="AB2" s="9"/>
      <c r="AC2" s="9"/>
      <c r="AD2" s="9"/>
      <c r="AE2" s="9"/>
      <c r="AF2" s="9"/>
      <c r="AG2" s="9"/>
      <c r="AH2" s="9"/>
      <c r="AI2" s="9"/>
      <c r="AJ2" s="12" t="s">
        <v>119</v>
      </c>
      <c r="AK2" s="9"/>
      <c r="AL2" s="9"/>
      <c r="AM2"/>
      <c r="AN2"/>
    </row>
    <row r="3" spans="1:40" s="1" customFormat="1" ht="69.95" customHeight="1" x14ac:dyDescent="0.25">
      <c r="A3" s="9">
        <v>2</v>
      </c>
      <c r="B3" s="12" t="s">
        <v>107</v>
      </c>
      <c r="C3" s="9" t="s">
        <v>130</v>
      </c>
      <c r="D3" s="9" t="s">
        <v>400</v>
      </c>
      <c r="E3" s="12" t="s">
        <v>108</v>
      </c>
      <c r="F3" s="12" t="s">
        <v>407</v>
      </c>
      <c r="G3" s="9">
        <v>1792</v>
      </c>
      <c r="H3" s="9" t="s">
        <v>408</v>
      </c>
      <c r="I3" s="9">
        <v>0.125</v>
      </c>
      <c r="J3" s="9">
        <v>0.7</v>
      </c>
      <c r="K3" s="9" t="s">
        <v>111</v>
      </c>
      <c r="L3" s="13" t="s">
        <v>409</v>
      </c>
      <c r="M3" s="12" t="s">
        <v>112</v>
      </c>
      <c r="N3" s="12" t="s">
        <v>410</v>
      </c>
      <c r="O3" s="12" t="s">
        <v>411</v>
      </c>
      <c r="P3" s="12" t="s">
        <v>130</v>
      </c>
      <c r="Q3" s="9" t="s">
        <v>130</v>
      </c>
      <c r="R3" s="9" t="s">
        <v>217</v>
      </c>
      <c r="S3" s="9" t="s">
        <v>412</v>
      </c>
      <c r="T3" s="9" t="s">
        <v>116</v>
      </c>
      <c r="U3" s="9"/>
      <c r="V3" s="9" t="s">
        <v>413</v>
      </c>
      <c r="W3" s="9"/>
      <c r="X3" s="9"/>
      <c r="Y3" s="9" t="s">
        <v>414</v>
      </c>
      <c r="Z3" s="9" t="s">
        <v>415</v>
      </c>
      <c r="AA3" s="9" t="s">
        <v>415</v>
      </c>
      <c r="AB3" s="9"/>
      <c r="AC3" s="9"/>
      <c r="AD3" s="9"/>
      <c r="AE3" s="9"/>
      <c r="AF3" s="9"/>
      <c r="AG3" s="9"/>
      <c r="AH3" s="9"/>
      <c r="AI3" s="9"/>
      <c r="AJ3" s="12" t="s">
        <v>119</v>
      </c>
      <c r="AK3" s="9"/>
      <c r="AL3" s="9"/>
      <c r="AM3"/>
      <c r="AN3"/>
    </row>
    <row r="4" spans="1:40" s="1" customFormat="1" ht="69.95" customHeight="1" x14ac:dyDescent="0.25">
      <c r="A4" s="9">
        <v>3</v>
      </c>
      <c r="B4" s="12" t="s">
        <v>107</v>
      </c>
      <c r="C4" s="9" t="s">
        <v>130</v>
      </c>
      <c r="D4" s="9" t="s">
        <v>400</v>
      </c>
      <c r="E4" s="12" t="s">
        <v>108</v>
      </c>
      <c r="F4" s="12" t="s">
        <v>407</v>
      </c>
      <c r="G4" s="9">
        <v>1269</v>
      </c>
      <c r="H4" s="9" t="s">
        <v>416</v>
      </c>
      <c r="I4" s="9">
        <v>1</v>
      </c>
      <c r="J4" s="9">
        <v>2</v>
      </c>
      <c r="K4" s="9" t="s">
        <v>111</v>
      </c>
      <c r="L4" s="13" t="s">
        <v>417</v>
      </c>
      <c r="M4" s="12" t="s">
        <v>112</v>
      </c>
      <c r="N4" s="12" t="s">
        <v>418</v>
      </c>
      <c r="O4" s="12" t="s">
        <v>411</v>
      </c>
      <c r="P4" s="12" t="s">
        <v>130</v>
      </c>
      <c r="Q4" s="9" t="s">
        <v>130</v>
      </c>
      <c r="R4" s="9" t="s">
        <v>419</v>
      </c>
      <c r="S4" s="9"/>
      <c r="T4" s="9" t="s">
        <v>148</v>
      </c>
      <c r="U4" s="9"/>
      <c r="V4" s="9"/>
      <c r="W4" s="9"/>
      <c r="X4" s="9"/>
      <c r="Y4" s="9"/>
      <c r="Z4" s="9" t="s">
        <v>416</v>
      </c>
      <c r="AA4" s="9" t="s">
        <v>416</v>
      </c>
      <c r="AB4" s="9"/>
      <c r="AC4" s="9"/>
      <c r="AD4" s="9"/>
      <c r="AE4" s="9"/>
      <c r="AF4" s="9"/>
      <c r="AG4" s="9"/>
      <c r="AH4" s="9"/>
      <c r="AI4" s="9"/>
      <c r="AJ4" s="12"/>
      <c r="AK4" s="9"/>
      <c r="AL4" s="9"/>
      <c r="AM4"/>
      <c r="AN4"/>
    </row>
    <row r="5" spans="1:40" s="1" customFormat="1" ht="69.95" customHeight="1" x14ac:dyDescent="0.25">
      <c r="A5" s="9">
        <v>4</v>
      </c>
      <c r="B5" s="12" t="s">
        <v>107</v>
      </c>
      <c r="C5" s="9" t="s">
        <v>130</v>
      </c>
      <c r="D5" s="9" t="s">
        <v>400</v>
      </c>
      <c r="E5" s="12" t="s">
        <v>108</v>
      </c>
      <c r="F5" s="12" t="s">
        <v>407</v>
      </c>
      <c r="G5" s="9">
        <v>1270</v>
      </c>
      <c r="H5" s="9" t="s">
        <v>416</v>
      </c>
      <c r="I5" s="9">
        <v>1</v>
      </c>
      <c r="J5" s="9">
        <v>2</v>
      </c>
      <c r="K5" s="9" t="s">
        <v>111</v>
      </c>
      <c r="L5" s="13" t="s">
        <v>420</v>
      </c>
      <c r="M5" s="12" t="s">
        <v>112</v>
      </c>
      <c r="N5" s="12" t="s">
        <v>410</v>
      </c>
      <c r="O5" s="12" t="s">
        <v>411</v>
      </c>
      <c r="P5" s="12" t="s">
        <v>130</v>
      </c>
      <c r="Q5" s="9" t="s">
        <v>130</v>
      </c>
      <c r="R5" s="9" t="s">
        <v>419</v>
      </c>
      <c r="S5" s="9"/>
      <c r="T5" s="9" t="s">
        <v>148</v>
      </c>
      <c r="U5" s="9"/>
      <c r="V5" s="9"/>
      <c r="W5" s="9"/>
      <c r="X5" s="9"/>
      <c r="Y5" s="9"/>
      <c r="Z5" s="9" t="s">
        <v>416</v>
      </c>
      <c r="AA5" s="9" t="s">
        <v>416</v>
      </c>
      <c r="AB5" s="9"/>
      <c r="AC5" s="9"/>
      <c r="AD5" s="9"/>
      <c r="AE5" s="9"/>
      <c r="AF5" s="9"/>
      <c r="AG5" s="9"/>
      <c r="AH5" s="9"/>
      <c r="AI5" s="9"/>
      <c r="AJ5" s="12"/>
      <c r="AK5" s="9"/>
      <c r="AL5" s="9"/>
      <c r="AM5"/>
      <c r="AN5"/>
    </row>
    <row r="6" spans="1:40" s="1" customFormat="1" ht="69.95" customHeight="1" x14ac:dyDescent="0.25">
      <c r="A6" s="9">
        <v>5</v>
      </c>
      <c r="B6" s="12" t="s">
        <v>107</v>
      </c>
      <c r="C6" s="9" t="s">
        <v>130</v>
      </c>
      <c r="D6" s="9" t="s">
        <v>400</v>
      </c>
      <c r="E6" s="12" t="s">
        <v>108</v>
      </c>
      <c r="F6" s="12" t="s">
        <v>421</v>
      </c>
      <c r="G6" s="9">
        <v>144991</v>
      </c>
      <c r="H6" s="9" t="s">
        <v>422</v>
      </c>
      <c r="I6" s="9">
        <v>1</v>
      </c>
      <c r="J6" s="9">
        <v>1.99</v>
      </c>
      <c r="K6" s="9" t="s">
        <v>111</v>
      </c>
      <c r="L6" s="13" t="s">
        <v>423</v>
      </c>
      <c r="M6" s="12" t="s">
        <v>112</v>
      </c>
      <c r="N6" s="12" t="s">
        <v>424</v>
      </c>
      <c r="O6" s="12" t="s">
        <v>425</v>
      </c>
      <c r="P6" s="12" t="s">
        <v>130</v>
      </c>
      <c r="Q6" s="9" t="s">
        <v>130</v>
      </c>
      <c r="R6" s="9" t="s">
        <v>426</v>
      </c>
      <c r="S6" s="9"/>
      <c r="T6" s="9" t="s">
        <v>148</v>
      </c>
      <c r="U6" s="9"/>
      <c r="V6" s="9" t="s">
        <v>427</v>
      </c>
      <c r="W6" s="9"/>
      <c r="X6" s="9"/>
      <c r="Y6" s="9"/>
      <c r="Z6" s="9" t="s">
        <v>422</v>
      </c>
      <c r="AA6" s="9" t="s">
        <v>422</v>
      </c>
      <c r="AB6" s="9"/>
      <c r="AC6" s="9"/>
      <c r="AD6" s="9"/>
      <c r="AE6" s="9"/>
      <c r="AF6" s="9"/>
      <c r="AG6" s="9"/>
      <c r="AH6" s="9"/>
      <c r="AI6" s="9"/>
      <c r="AJ6" s="12"/>
      <c r="AK6" s="9"/>
      <c r="AL6" s="9"/>
      <c r="AM6"/>
      <c r="AN6"/>
    </row>
    <row r="7" spans="1:40" ht="69.95" customHeight="1" x14ac:dyDescent="0.25">
      <c r="A7" s="9">
        <v>6</v>
      </c>
      <c r="B7" s="12" t="s">
        <v>107</v>
      </c>
      <c r="C7" s="9" t="s">
        <v>130</v>
      </c>
      <c r="D7" s="9" t="s">
        <v>400</v>
      </c>
      <c r="E7" s="12" t="s">
        <v>108</v>
      </c>
      <c r="F7" s="12" t="s">
        <v>421</v>
      </c>
      <c r="G7" s="9">
        <v>144984</v>
      </c>
      <c r="H7" s="9" t="s">
        <v>422</v>
      </c>
      <c r="I7" s="9">
        <v>3</v>
      </c>
      <c r="J7" s="9">
        <v>6</v>
      </c>
      <c r="K7" s="9" t="s">
        <v>111</v>
      </c>
      <c r="L7" s="13" t="s">
        <v>428</v>
      </c>
      <c r="M7" s="12" t="s">
        <v>112</v>
      </c>
      <c r="N7" s="12" t="s">
        <v>429</v>
      </c>
      <c r="O7" s="12" t="s">
        <v>425</v>
      </c>
      <c r="P7" s="12" t="s">
        <v>130</v>
      </c>
      <c r="Q7" s="9" t="s">
        <v>130</v>
      </c>
      <c r="R7" s="9" t="s">
        <v>426</v>
      </c>
      <c r="S7" s="9"/>
      <c r="T7" s="9" t="s">
        <v>148</v>
      </c>
      <c r="U7" s="9"/>
      <c r="V7" s="9" t="s">
        <v>427</v>
      </c>
      <c r="W7" s="9"/>
      <c r="X7" s="9"/>
      <c r="Y7" s="9"/>
      <c r="Z7" s="9" t="s">
        <v>422</v>
      </c>
      <c r="AA7" s="9" t="s">
        <v>422</v>
      </c>
      <c r="AB7" s="9"/>
      <c r="AC7" s="9"/>
      <c r="AD7" s="9"/>
      <c r="AE7" s="9"/>
      <c r="AF7" s="9"/>
      <c r="AG7" s="9"/>
      <c r="AH7" s="9"/>
      <c r="AI7" s="9"/>
      <c r="AJ7" s="12"/>
      <c r="AK7" s="9"/>
      <c r="AL7" s="9"/>
    </row>
    <row r="17" spans="8:33" x14ac:dyDescent="0.25">
      <c r="H17" t="s">
        <v>430</v>
      </c>
      <c r="AG17" s="2"/>
    </row>
  </sheetData>
  <pageMargins left="0.25" right="0.25" top="0.75" bottom="0.75" header="0.3" footer="0.3"/>
  <pageSetup paperSize="9" scale="17" fitToHeight="0" orientation="portrait" r:id="rId1"/>
  <customProperties>
    <customPr name="EpmWorksheetKeyString_GUID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C472C-2A76-4D1C-8ECC-5C74AB216A13}">
  <dimension ref="A1:AL11"/>
  <sheetViews>
    <sheetView zoomScale="80" zoomScaleNormal="80" workbookViewId="0">
      <pane ySplit="1" topLeftCell="A2" activePane="bottomLeft" state="frozen"/>
      <selection activeCell="O1" sqref="O1"/>
      <selection pane="bottomLeft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5.28515625" customWidth="1"/>
    <col min="9" max="9" width="13.28515625" customWidth="1"/>
    <col min="10" max="10" width="18.85546875" customWidth="1"/>
    <col min="11" max="11" width="23.5703125" bestFit="1" customWidth="1"/>
    <col min="12" max="12" width="15" customWidth="1"/>
    <col min="13" max="13" width="18" customWidth="1"/>
    <col min="14" max="14" width="15.5703125" customWidth="1"/>
    <col min="15" max="16" width="13.28515625" customWidth="1"/>
    <col min="17" max="17" width="14" bestFit="1" customWidth="1"/>
    <col min="18" max="18" width="15.42578125" customWidth="1"/>
    <col min="19" max="19" width="14.5703125" customWidth="1"/>
    <col min="20" max="20" width="11.140625" customWidth="1"/>
    <col min="21" max="21" width="16.570312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.140625" customWidth="1"/>
    <col min="27" max="27" width="11.28515625" customWidth="1"/>
    <col min="28" max="28" width="12.28515625" customWidth="1"/>
    <col min="29" max="29" width="9.140625" customWidth="1"/>
    <col min="30" max="30" width="14.28515625" customWidth="1"/>
    <col min="31" max="31" width="14.7109375" customWidth="1"/>
    <col min="32" max="32" width="15.28515625" customWidth="1"/>
    <col min="33" max="33" width="17.140625" customWidth="1"/>
    <col min="34" max="34" width="17.28515625" customWidth="1"/>
    <col min="36" max="36" width="15.28515625" customWidth="1"/>
    <col min="37" max="37" width="11.7109375" customWidth="1"/>
    <col min="38" max="38" width="11" customWidth="1"/>
  </cols>
  <sheetData>
    <row r="1" spans="1:38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120</v>
      </c>
      <c r="AJ1" s="7" t="s">
        <v>105</v>
      </c>
      <c r="AK1" s="7" t="s">
        <v>106</v>
      </c>
      <c r="AL1" s="7" t="s">
        <v>121</v>
      </c>
    </row>
    <row r="11" spans="1:38" x14ac:dyDescent="0.25">
      <c r="AG11" s="2"/>
    </row>
  </sheetData>
  <autoFilter ref="A1:AL1" xr:uid="{4DFC472C-2A76-4D1C-8ECC-5C74AB216A13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50C8B-EA87-4481-A9A5-8EB0EE25A38F}">
  <dimension ref="A1:AN12"/>
  <sheetViews>
    <sheetView topLeftCell="P1" zoomScale="80" zoomScaleNormal="80" workbookViewId="0">
      <selection activeCell="T2" sqref="T2:U2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5.42578125" customWidth="1"/>
    <col min="9" max="9" width="13.28515625" customWidth="1"/>
    <col min="10" max="10" width="17.140625" customWidth="1"/>
    <col min="11" max="11" width="23.5703125" bestFit="1" customWidth="1"/>
    <col min="12" max="12" width="15" customWidth="1"/>
    <col min="13" max="13" width="18" customWidth="1"/>
    <col min="14" max="14" width="15.28515625" customWidth="1"/>
    <col min="15" max="16" width="13.28515625" customWidth="1"/>
    <col min="17" max="17" width="14" bestFit="1" customWidth="1"/>
    <col min="18" max="18" width="15.140625" customWidth="1"/>
    <col min="19" max="19" width="14.5703125" customWidth="1"/>
    <col min="20" max="20" width="11.140625" customWidth="1"/>
    <col min="21" max="21" width="15.8554687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.140625" customWidth="1"/>
    <col min="27" max="27" width="11.28515625" customWidth="1"/>
    <col min="28" max="28" width="13" customWidth="1"/>
    <col min="29" max="29" width="9.28515625" customWidth="1"/>
    <col min="30" max="30" width="14.140625" customWidth="1"/>
    <col min="31" max="31" width="14.7109375" customWidth="1"/>
    <col min="32" max="32" width="15.28515625" customWidth="1"/>
    <col min="33" max="33" width="17.140625" customWidth="1"/>
    <col min="34" max="34" width="17.42578125" customWidth="1"/>
    <col min="36" max="36" width="15.28515625" customWidth="1"/>
    <col min="37" max="37" width="11.7109375" customWidth="1"/>
    <col min="38" max="38" width="11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120</v>
      </c>
      <c r="AJ1" s="7" t="s">
        <v>105</v>
      </c>
      <c r="AK1" s="7" t="s">
        <v>106</v>
      </c>
      <c r="AL1" s="7" t="s">
        <v>121</v>
      </c>
    </row>
    <row r="2" spans="1:40" s="1" customFormat="1" ht="72.75" customHeight="1" x14ac:dyDescent="0.25">
      <c r="A2" s="9">
        <v>1</v>
      </c>
      <c r="B2" s="12" t="s">
        <v>191</v>
      </c>
      <c r="C2" s="9" t="s">
        <v>431</v>
      </c>
      <c r="D2" s="9" t="s">
        <v>432</v>
      </c>
      <c r="E2" s="12" t="s">
        <v>108</v>
      </c>
      <c r="F2" s="12" t="s">
        <v>109</v>
      </c>
      <c r="G2" s="9">
        <v>2260</v>
      </c>
      <c r="H2" s="9" t="s">
        <v>110</v>
      </c>
      <c r="I2" s="9">
        <v>5.3539999999999997E-2</v>
      </c>
      <c r="J2" s="9">
        <v>0.2016</v>
      </c>
      <c r="K2" s="9" t="s">
        <v>111</v>
      </c>
      <c r="L2" s="13" t="s">
        <v>433</v>
      </c>
      <c r="M2" s="12" t="s">
        <v>112</v>
      </c>
      <c r="N2" s="12" t="s">
        <v>434</v>
      </c>
      <c r="O2" s="12" t="s">
        <v>431</v>
      </c>
      <c r="P2" s="12" t="s">
        <v>197</v>
      </c>
      <c r="Q2" s="9" t="s">
        <v>197</v>
      </c>
      <c r="R2" s="9" t="s">
        <v>435</v>
      </c>
      <c r="S2" s="9"/>
      <c r="T2" s="9"/>
      <c r="U2" s="9"/>
      <c r="V2" s="9" t="s">
        <v>117</v>
      </c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12"/>
      <c r="AK2" s="12" t="s">
        <v>199</v>
      </c>
      <c r="AL2" s="9"/>
      <c r="AM2"/>
      <c r="AN2"/>
    </row>
    <row r="12" spans="1:40" x14ac:dyDescent="0.25">
      <c r="H12" t="s">
        <v>430</v>
      </c>
      <c r="AG12" s="2"/>
    </row>
  </sheetData>
  <autoFilter ref="A1:AL1" xr:uid="{88250C8B-EA87-4481-A9A5-8EB0EE25A38F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6B8C4-791C-4AB6-89C8-DBDAF262F596}">
  <dimension ref="A1:AN15"/>
  <sheetViews>
    <sheetView topLeftCell="J1" zoomScale="80" zoomScaleNormal="80" workbookViewId="0">
      <pane ySplit="1" topLeftCell="A6" activePane="bottomLeft" state="frozen"/>
      <selection activeCell="Q1" sqref="Q1"/>
      <selection pane="bottomLeft" activeCell="Z6" sqref="Z6:AA6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6.28515625" customWidth="1"/>
    <col min="9" max="9" width="13.7109375" customWidth="1"/>
    <col min="10" max="10" width="18.5703125" customWidth="1"/>
    <col min="11" max="11" width="23.5703125" bestFit="1" customWidth="1"/>
    <col min="12" max="12" width="15" customWidth="1"/>
    <col min="13" max="13" width="18" customWidth="1"/>
    <col min="14" max="14" width="19.5703125" bestFit="1" customWidth="1"/>
    <col min="15" max="15" width="19.85546875" bestFit="1" customWidth="1"/>
    <col min="16" max="16" width="20.42578125" customWidth="1"/>
    <col min="17" max="17" width="14" bestFit="1" customWidth="1"/>
    <col min="18" max="19" width="15.140625" customWidth="1"/>
    <col min="20" max="20" width="11.140625" customWidth="1"/>
    <col min="21" max="21" width="16.570312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.28515625" customWidth="1"/>
    <col min="27" max="27" width="12.42578125" customWidth="1"/>
    <col min="28" max="28" width="13.140625" customWidth="1"/>
    <col min="29" max="29" width="9.85546875" customWidth="1"/>
    <col min="30" max="30" width="14.42578125" customWidth="1"/>
    <col min="31" max="31" width="14.7109375" customWidth="1"/>
    <col min="32" max="32" width="15.28515625" customWidth="1"/>
    <col min="33" max="33" width="17.140625" customWidth="1"/>
    <col min="34" max="34" width="16.5703125" customWidth="1"/>
    <col min="36" max="36" width="15.28515625" customWidth="1"/>
    <col min="37" max="37" width="11.7109375" customWidth="1"/>
    <col min="38" max="38" width="15.28515625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120</v>
      </c>
      <c r="AJ1" s="7" t="s">
        <v>105</v>
      </c>
      <c r="AK1" s="7" t="s">
        <v>106</v>
      </c>
      <c r="AL1" s="7" t="s">
        <v>121</v>
      </c>
    </row>
    <row r="2" spans="1:40" s="1" customFormat="1" ht="75" customHeight="1" x14ac:dyDescent="0.25">
      <c r="A2" s="9">
        <v>1</v>
      </c>
      <c r="B2" s="12" t="s">
        <v>107</v>
      </c>
      <c r="C2" s="9" t="s">
        <v>436</v>
      </c>
      <c r="D2" s="9" t="s">
        <v>437</v>
      </c>
      <c r="E2" s="12" t="s">
        <v>108</v>
      </c>
      <c r="F2" s="12" t="s">
        <v>421</v>
      </c>
      <c r="G2" s="9">
        <v>4130</v>
      </c>
      <c r="H2" s="9" t="s">
        <v>438</v>
      </c>
      <c r="I2" s="9">
        <v>0.3</v>
      </c>
      <c r="J2" s="9">
        <v>0.6</v>
      </c>
      <c r="K2" s="9" t="s">
        <v>111</v>
      </c>
      <c r="L2" s="13" t="s">
        <v>439</v>
      </c>
      <c r="M2" s="12" t="s">
        <v>112</v>
      </c>
      <c r="N2" s="12" t="s">
        <v>440</v>
      </c>
      <c r="O2" s="12" t="s">
        <v>441</v>
      </c>
      <c r="P2" s="12" t="s">
        <v>436</v>
      </c>
      <c r="Q2" s="9" t="s">
        <v>436</v>
      </c>
      <c r="R2" s="9" t="s">
        <v>442</v>
      </c>
      <c r="S2" s="9" t="s">
        <v>151</v>
      </c>
      <c r="T2" s="9" t="s">
        <v>148</v>
      </c>
      <c r="U2" s="9"/>
      <c r="V2" s="9"/>
      <c r="W2" s="9"/>
      <c r="X2" s="9"/>
      <c r="Y2" s="9" t="s">
        <v>443</v>
      </c>
      <c r="Z2" s="9" t="s">
        <v>438</v>
      </c>
      <c r="AA2" s="9" t="s">
        <v>438</v>
      </c>
      <c r="AB2" s="9"/>
      <c r="AC2" s="9"/>
      <c r="AD2" s="9"/>
      <c r="AE2" s="9"/>
      <c r="AF2" s="9"/>
      <c r="AG2" s="9"/>
      <c r="AH2" s="9"/>
      <c r="AI2" s="9"/>
      <c r="AJ2" s="12" t="s">
        <v>119</v>
      </c>
      <c r="AK2" s="9"/>
      <c r="AL2" s="9"/>
      <c r="AM2"/>
      <c r="AN2"/>
    </row>
    <row r="3" spans="1:40" s="1" customFormat="1" ht="75" customHeight="1" x14ac:dyDescent="0.25">
      <c r="A3" s="9">
        <v>2</v>
      </c>
      <c r="B3" s="12" t="s">
        <v>107</v>
      </c>
      <c r="C3" s="9" t="s">
        <v>436</v>
      </c>
      <c r="D3" s="9" t="s">
        <v>437</v>
      </c>
      <c r="E3" s="12" t="s">
        <v>108</v>
      </c>
      <c r="F3" s="12" t="s">
        <v>421</v>
      </c>
      <c r="G3" s="9">
        <v>4134</v>
      </c>
      <c r="H3" s="9" t="s">
        <v>438</v>
      </c>
      <c r="I3" s="9">
        <v>0.3</v>
      </c>
      <c r="J3" s="9">
        <v>0.6</v>
      </c>
      <c r="K3" s="9" t="s">
        <v>111</v>
      </c>
      <c r="L3" s="13" t="s">
        <v>444</v>
      </c>
      <c r="M3" s="12" t="s">
        <v>112</v>
      </c>
      <c r="N3" s="12" t="s">
        <v>445</v>
      </c>
      <c r="O3" s="12" t="s">
        <v>441</v>
      </c>
      <c r="P3" s="12" t="s">
        <v>436</v>
      </c>
      <c r="Q3" s="9" t="s">
        <v>436</v>
      </c>
      <c r="R3" s="9" t="s">
        <v>442</v>
      </c>
      <c r="S3" s="9" t="s">
        <v>151</v>
      </c>
      <c r="T3" s="9" t="s">
        <v>148</v>
      </c>
      <c r="U3" s="9"/>
      <c r="V3" s="9"/>
      <c r="W3" s="9"/>
      <c r="X3" s="9"/>
      <c r="Y3" s="9" t="s">
        <v>443</v>
      </c>
      <c r="Z3" s="9" t="s">
        <v>438</v>
      </c>
      <c r="AA3" s="9" t="s">
        <v>438</v>
      </c>
      <c r="AB3" s="9"/>
      <c r="AC3" s="9"/>
      <c r="AD3" s="9"/>
      <c r="AE3" s="9"/>
      <c r="AF3" s="9"/>
      <c r="AG3" s="9"/>
      <c r="AH3" s="9"/>
      <c r="AI3" s="9"/>
      <c r="AJ3" s="12" t="s">
        <v>119</v>
      </c>
      <c r="AK3" s="9"/>
      <c r="AL3" s="9"/>
      <c r="AM3"/>
      <c r="AN3"/>
    </row>
    <row r="4" spans="1:40" s="1" customFormat="1" ht="75" customHeight="1" x14ac:dyDescent="0.25">
      <c r="A4" s="9">
        <v>3</v>
      </c>
      <c r="B4" s="12" t="s">
        <v>107</v>
      </c>
      <c r="C4" s="9" t="s">
        <v>436</v>
      </c>
      <c r="D4" s="9" t="s">
        <v>437</v>
      </c>
      <c r="E4" s="12" t="s">
        <v>108</v>
      </c>
      <c r="F4" s="12" t="s">
        <v>421</v>
      </c>
      <c r="G4" s="9">
        <v>4137</v>
      </c>
      <c r="H4" s="9" t="s">
        <v>438</v>
      </c>
      <c r="I4" s="9">
        <v>0.3</v>
      </c>
      <c r="J4" s="9">
        <v>0.6</v>
      </c>
      <c r="K4" s="9" t="s">
        <v>111</v>
      </c>
      <c r="L4" s="13" t="s">
        <v>446</v>
      </c>
      <c r="M4" s="12" t="s">
        <v>112</v>
      </c>
      <c r="N4" s="12" t="s">
        <v>447</v>
      </c>
      <c r="O4" s="12" t="s">
        <v>441</v>
      </c>
      <c r="P4" s="12" t="s">
        <v>436</v>
      </c>
      <c r="Q4" s="9" t="s">
        <v>436</v>
      </c>
      <c r="R4" s="9" t="s">
        <v>448</v>
      </c>
      <c r="S4" s="9" t="s">
        <v>151</v>
      </c>
      <c r="T4" s="9" t="s">
        <v>148</v>
      </c>
      <c r="U4" s="9"/>
      <c r="V4" s="9"/>
      <c r="W4" s="9"/>
      <c r="X4" s="9"/>
      <c r="Y4" s="9" t="s">
        <v>443</v>
      </c>
      <c r="Z4" s="9" t="s">
        <v>438</v>
      </c>
      <c r="AA4" s="9" t="s">
        <v>438</v>
      </c>
      <c r="AB4" s="9"/>
      <c r="AC4" s="9"/>
      <c r="AD4" s="9"/>
      <c r="AE4" s="9"/>
      <c r="AF4" s="9"/>
      <c r="AG4" s="9"/>
      <c r="AH4" s="9"/>
      <c r="AI4" s="9"/>
      <c r="AJ4" s="12" t="s">
        <v>119</v>
      </c>
      <c r="AK4" s="9"/>
      <c r="AL4" s="9"/>
      <c r="AM4"/>
      <c r="AN4"/>
    </row>
    <row r="5" spans="1:40" s="1" customFormat="1" ht="75" customHeight="1" x14ac:dyDescent="0.25">
      <c r="A5" s="9">
        <v>4</v>
      </c>
      <c r="B5" s="12" t="s">
        <v>107</v>
      </c>
      <c r="C5" s="9" t="s">
        <v>436</v>
      </c>
      <c r="D5" s="9" t="s">
        <v>437</v>
      </c>
      <c r="E5" s="12" t="s">
        <v>108</v>
      </c>
      <c r="F5" s="12" t="s">
        <v>421</v>
      </c>
      <c r="G5" s="9">
        <v>4207</v>
      </c>
      <c r="H5" s="9" t="s">
        <v>414</v>
      </c>
      <c r="I5" s="9">
        <v>0.3</v>
      </c>
      <c r="J5" s="9">
        <v>0.6</v>
      </c>
      <c r="K5" s="9" t="s">
        <v>111</v>
      </c>
      <c r="L5" s="13" t="s">
        <v>449</v>
      </c>
      <c r="M5" s="12" t="s">
        <v>112</v>
      </c>
      <c r="N5" s="12" t="s">
        <v>450</v>
      </c>
      <c r="O5" s="12" t="s">
        <v>441</v>
      </c>
      <c r="P5" s="12" t="s">
        <v>436</v>
      </c>
      <c r="Q5" s="9" t="s">
        <v>436</v>
      </c>
      <c r="R5" s="9" t="s">
        <v>448</v>
      </c>
      <c r="S5" s="9" t="s">
        <v>151</v>
      </c>
      <c r="T5" s="9" t="s">
        <v>148</v>
      </c>
      <c r="U5" s="9"/>
      <c r="V5" s="9"/>
      <c r="W5" s="9"/>
      <c r="X5" s="9"/>
      <c r="Y5" s="9" t="s">
        <v>443</v>
      </c>
      <c r="Z5" s="9" t="s">
        <v>414</v>
      </c>
      <c r="AA5" s="9" t="s">
        <v>414</v>
      </c>
      <c r="AB5" s="9"/>
      <c r="AC5" s="9"/>
      <c r="AD5" s="9"/>
      <c r="AE5" s="9"/>
      <c r="AF5" s="9"/>
      <c r="AG5" s="9"/>
      <c r="AH5" s="9"/>
      <c r="AI5" s="9"/>
      <c r="AJ5" s="12" t="s">
        <v>119</v>
      </c>
      <c r="AK5" s="9"/>
      <c r="AL5" s="9"/>
      <c r="AM5"/>
      <c r="AN5"/>
    </row>
    <row r="6" spans="1:40" ht="84.6" customHeight="1" x14ac:dyDescent="0.25">
      <c r="A6" s="9">
        <v>5</v>
      </c>
      <c r="B6" s="12" t="s">
        <v>107</v>
      </c>
      <c r="C6" s="9" t="s">
        <v>436</v>
      </c>
      <c r="D6" s="9" t="s">
        <v>451</v>
      </c>
      <c r="E6" s="12" t="s">
        <v>152</v>
      </c>
      <c r="F6" s="12" t="s">
        <v>452</v>
      </c>
      <c r="G6" s="9">
        <v>44219</v>
      </c>
      <c r="H6" s="9" t="s">
        <v>453</v>
      </c>
      <c r="I6" s="9">
        <v>0.25</v>
      </c>
      <c r="J6" s="9">
        <v>0.99</v>
      </c>
      <c r="K6" s="9" t="s">
        <v>111</v>
      </c>
      <c r="L6" s="13" t="s">
        <v>454</v>
      </c>
      <c r="M6" s="12" t="s">
        <v>112</v>
      </c>
      <c r="N6" s="12" t="s">
        <v>455</v>
      </c>
      <c r="O6" s="12" t="s">
        <v>456</v>
      </c>
      <c r="P6" s="12" t="s">
        <v>456</v>
      </c>
      <c r="Q6" s="12" t="s">
        <v>201</v>
      </c>
      <c r="R6" s="9"/>
      <c r="S6" s="9"/>
      <c r="T6" s="9" t="s">
        <v>116</v>
      </c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12"/>
      <c r="AL6" s="9"/>
    </row>
    <row r="15" spans="1:40" x14ac:dyDescent="0.25">
      <c r="H15" t="s">
        <v>430</v>
      </c>
      <c r="AG15" s="2"/>
    </row>
  </sheetData>
  <autoFilter ref="A1:AL1" xr:uid="{4FD6B8C4-791C-4AB6-89C8-DBDAF262F596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D7014-19EE-44A1-A769-6B8D118EEBD1}">
  <sheetPr>
    <pageSetUpPr fitToPage="1"/>
  </sheetPr>
  <dimension ref="A1:AN18"/>
  <sheetViews>
    <sheetView zoomScale="60" zoomScaleNormal="60" workbookViewId="0">
      <pane ySplit="1" topLeftCell="A2" activePane="bottomLeft" state="frozen"/>
      <selection activeCell="R1" sqref="R1"/>
      <selection pane="bottomLeft" activeCell="Z12" sqref="Z12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4.5703125" customWidth="1"/>
    <col min="7" max="7" width="10.140625" customWidth="1"/>
    <col min="8" max="8" width="14" bestFit="1" customWidth="1"/>
    <col min="9" max="9" width="11.85546875" customWidth="1"/>
    <col min="10" max="10" width="16" customWidth="1"/>
    <col min="11" max="11" width="23.5703125" bestFit="1" customWidth="1"/>
    <col min="12" max="12" width="15" customWidth="1"/>
    <col min="13" max="13" width="18" customWidth="1"/>
    <col min="14" max="14" width="14" bestFit="1" customWidth="1"/>
    <col min="15" max="16" width="13.28515625" customWidth="1"/>
    <col min="17" max="17" width="14" bestFit="1" customWidth="1"/>
    <col min="18" max="18" width="13.5703125" customWidth="1"/>
    <col min="19" max="19" width="14.5703125" customWidth="1"/>
    <col min="20" max="20" width="11.140625" customWidth="1"/>
    <col min="21" max="21" width="14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0.85546875" customWidth="1"/>
    <col min="27" max="27" width="11.28515625" customWidth="1"/>
    <col min="28" max="28" width="11.140625" bestFit="1" customWidth="1"/>
    <col min="29" max="29" width="10.28515625" customWidth="1"/>
    <col min="30" max="30" width="12.140625" customWidth="1"/>
    <col min="31" max="31" width="14.7109375" customWidth="1"/>
    <col min="32" max="32" width="15.28515625" customWidth="1"/>
    <col min="33" max="33" width="17.140625" customWidth="1"/>
    <col min="34" max="34" width="15.28515625" customWidth="1"/>
    <col min="36" max="36" width="15.28515625" customWidth="1"/>
    <col min="37" max="37" width="11.7109375" customWidth="1"/>
    <col min="38" max="38" width="15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120</v>
      </c>
      <c r="AJ1" s="7" t="s">
        <v>105</v>
      </c>
      <c r="AK1" s="7" t="s">
        <v>106</v>
      </c>
      <c r="AL1" s="7" t="s">
        <v>121</v>
      </c>
    </row>
    <row r="2" spans="1:40" s="1" customFormat="1" ht="69.95" customHeight="1" x14ac:dyDescent="0.25">
      <c r="A2" s="9">
        <v>1</v>
      </c>
      <c r="B2" s="12" t="s">
        <v>457</v>
      </c>
      <c r="C2" s="9" t="s">
        <v>163</v>
      </c>
      <c r="D2" s="9" t="s">
        <v>458</v>
      </c>
      <c r="E2" s="12" t="s">
        <v>108</v>
      </c>
      <c r="F2" s="12" t="s">
        <v>146</v>
      </c>
      <c r="G2" s="9">
        <v>1559</v>
      </c>
      <c r="H2" s="9" t="s">
        <v>459</v>
      </c>
      <c r="I2" s="9">
        <v>1</v>
      </c>
      <c r="J2" s="9">
        <v>1.99</v>
      </c>
      <c r="K2" s="9" t="s">
        <v>111</v>
      </c>
      <c r="L2" s="13" t="s">
        <v>460</v>
      </c>
      <c r="M2" s="12" t="s">
        <v>112</v>
      </c>
      <c r="N2" s="12" t="s">
        <v>461</v>
      </c>
      <c r="O2" s="12" t="s">
        <v>163</v>
      </c>
      <c r="P2" s="12" t="s">
        <v>163</v>
      </c>
      <c r="Q2" s="9" t="s">
        <v>113</v>
      </c>
      <c r="R2" s="9" t="s">
        <v>462</v>
      </c>
      <c r="S2" s="9" t="s">
        <v>463</v>
      </c>
      <c r="T2" s="9"/>
      <c r="U2" s="9"/>
      <c r="V2" s="9" t="s">
        <v>464</v>
      </c>
      <c r="W2" s="9"/>
      <c r="X2" s="9"/>
      <c r="Y2" s="9" t="s">
        <v>465</v>
      </c>
      <c r="Z2" s="9"/>
      <c r="AA2" s="9"/>
      <c r="AB2" s="9"/>
      <c r="AC2" s="9"/>
      <c r="AD2" s="9"/>
      <c r="AE2" s="9"/>
      <c r="AF2" s="9"/>
      <c r="AG2" s="9"/>
      <c r="AH2" s="9"/>
      <c r="AI2" s="9"/>
      <c r="AJ2" s="12"/>
      <c r="AK2" s="9"/>
      <c r="AL2" s="9"/>
      <c r="AM2"/>
      <c r="AN2"/>
    </row>
    <row r="3" spans="1:40" s="1" customFormat="1" ht="69.95" customHeight="1" x14ac:dyDescent="0.25">
      <c r="A3" s="9">
        <v>2</v>
      </c>
      <c r="B3" s="12" t="s">
        <v>457</v>
      </c>
      <c r="C3" s="9" t="s">
        <v>163</v>
      </c>
      <c r="D3" s="9" t="s">
        <v>458</v>
      </c>
      <c r="E3" s="12" t="s">
        <v>108</v>
      </c>
      <c r="F3" s="12" t="s">
        <v>146</v>
      </c>
      <c r="G3" s="9">
        <v>1560</v>
      </c>
      <c r="H3" s="9" t="s">
        <v>459</v>
      </c>
      <c r="I3" s="9">
        <v>1</v>
      </c>
      <c r="J3" s="9">
        <v>1.99</v>
      </c>
      <c r="K3" s="9" t="s">
        <v>111</v>
      </c>
      <c r="L3" s="13" t="s">
        <v>466</v>
      </c>
      <c r="M3" s="12" t="s">
        <v>112</v>
      </c>
      <c r="N3" s="12" t="s">
        <v>467</v>
      </c>
      <c r="O3" s="12" t="s">
        <v>163</v>
      </c>
      <c r="P3" s="12" t="s">
        <v>163</v>
      </c>
      <c r="Q3" s="9" t="s">
        <v>113</v>
      </c>
      <c r="R3" s="9" t="s">
        <v>462</v>
      </c>
      <c r="S3" s="9" t="s">
        <v>463</v>
      </c>
      <c r="T3" s="9"/>
      <c r="U3" s="9"/>
      <c r="V3" s="9" t="s">
        <v>464</v>
      </c>
      <c r="W3" s="9"/>
      <c r="X3" s="9"/>
      <c r="Y3" s="9" t="s">
        <v>468</v>
      </c>
      <c r="Z3" s="9"/>
      <c r="AA3" s="9"/>
      <c r="AB3" s="9"/>
      <c r="AC3" s="9"/>
      <c r="AD3" s="9"/>
      <c r="AE3" s="9"/>
      <c r="AF3" s="9"/>
      <c r="AG3" s="9"/>
      <c r="AH3" s="9"/>
      <c r="AI3" s="9"/>
      <c r="AJ3" s="12"/>
      <c r="AK3" s="9"/>
      <c r="AL3" s="9"/>
      <c r="AM3"/>
      <c r="AN3"/>
    </row>
    <row r="4" spans="1:40" s="1" customFormat="1" ht="69.95" customHeight="1" x14ac:dyDescent="0.25">
      <c r="A4" s="9">
        <v>3</v>
      </c>
      <c r="B4" s="12" t="s">
        <v>107</v>
      </c>
      <c r="C4" s="9" t="s">
        <v>163</v>
      </c>
      <c r="D4" s="9" t="s">
        <v>458</v>
      </c>
      <c r="E4" s="12" t="s">
        <v>108</v>
      </c>
      <c r="F4" s="12" t="s">
        <v>146</v>
      </c>
      <c r="G4" s="9">
        <v>1561</v>
      </c>
      <c r="H4" s="9" t="s">
        <v>459</v>
      </c>
      <c r="I4" s="9">
        <v>0.4</v>
      </c>
      <c r="J4" s="9">
        <v>1</v>
      </c>
      <c r="K4" s="9" t="s">
        <v>111</v>
      </c>
      <c r="L4" s="13" t="s">
        <v>469</v>
      </c>
      <c r="M4" s="12" t="s">
        <v>112</v>
      </c>
      <c r="N4" s="12" t="s">
        <v>470</v>
      </c>
      <c r="O4" s="12" t="s">
        <v>163</v>
      </c>
      <c r="P4" s="12" t="s">
        <v>163</v>
      </c>
      <c r="Q4" s="9" t="s">
        <v>113</v>
      </c>
      <c r="R4" s="9" t="s">
        <v>471</v>
      </c>
      <c r="S4" s="9" t="s">
        <v>463</v>
      </c>
      <c r="T4" s="9" t="s">
        <v>148</v>
      </c>
      <c r="U4" s="9"/>
      <c r="V4" s="9" t="s">
        <v>464</v>
      </c>
      <c r="W4" s="9"/>
      <c r="X4" s="9"/>
      <c r="Y4" s="9" t="s">
        <v>472</v>
      </c>
      <c r="Z4" s="9" t="s">
        <v>149</v>
      </c>
      <c r="AA4" s="9" t="s">
        <v>149</v>
      </c>
      <c r="AB4" s="9"/>
      <c r="AC4" s="9"/>
      <c r="AD4" s="9"/>
      <c r="AE4" s="9"/>
      <c r="AF4" s="9"/>
      <c r="AG4" s="9"/>
      <c r="AH4" s="9"/>
      <c r="AI4" s="9"/>
      <c r="AJ4" s="12" t="s">
        <v>119</v>
      </c>
      <c r="AK4" s="9"/>
      <c r="AL4" s="9"/>
      <c r="AM4"/>
      <c r="AN4"/>
    </row>
    <row r="5" spans="1:40" s="1" customFormat="1" ht="69.95" customHeight="1" x14ac:dyDescent="0.25">
      <c r="A5" s="9">
        <v>4</v>
      </c>
      <c r="B5" s="12" t="s">
        <v>107</v>
      </c>
      <c r="C5" s="9" t="s">
        <v>163</v>
      </c>
      <c r="D5" s="9" t="s">
        <v>458</v>
      </c>
      <c r="E5" s="12" t="s">
        <v>108</v>
      </c>
      <c r="F5" s="12" t="s">
        <v>146</v>
      </c>
      <c r="G5" s="9">
        <v>1562</v>
      </c>
      <c r="H5" s="9" t="s">
        <v>459</v>
      </c>
      <c r="I5" s="9">
        <v>0.4</v>
      </c>
      <c r="J5" s="9">
        <v>1</v>
      </c>
      <c r="K5" s="9" t="s">
        <v>111</v>
      </c>
      <c r="L5" s="13" t="s">
        <v>473</v>
      </c>
      <c r="M5" s="12" t="s">
        <v>112</v>
      </c>
      <c r="N5" s="12" t="s">
        <v>474</v>
      </c>
      <c r="O5" s="12" t="s">
        <v>163</v>
      </c>
      <c r="P5" s="12" t="s">
        <v>163</v>
      </c>
      <c r="Q5" s="9" t="s">
        <v>113</v>
      </c>
      <c r="R5" s="9" t="s">
        <v>471</v>
      </c>
      <c r="S5" s="9" t="s">
        <v>463</v>
      </c>
      <c r="T5" s="9" t="s">
        <v>148</v>
      </c>
      <c r="U5" s="9"/>
      <c r="V5" s="9" t="s">
        <v>464</v>
      </c>
      <c r="W5" s="9"/>
      <c r="X5" s="9"/>
      <c r="Y5" s="9" t="s">
        <v>468</v>
      </c>
      <c r="Z5" s="9" t="s">
        <v>475</v>
      </c>
      <c r="AA5" s="9" t="s">
        <v>475</v>
      </c>
      <c r="AB5" s="9"/>
      <c r="AC5" s="9"/>
      <c r="AD5" s="9"/>
      <c r="AE5" s="9"/>
      <c r="AF5" s="9"/>
      <c r="AG5" s="9"/>
      <c r="AH5" s="9"/>
      <c r="AI5" s="9"/>
      <c r="AJ5" s="12" t="s">
        <v>119</v>
      </c>
      <c r="AK5" s="9"/>
      <c r="AL5" s="9"/>
      <c r="AM5"/>
      <c r="AN5"/>
    </row>
    <row r="6" spans="1:40" s="1" customFormat="1" ht="69.95" customHeight="1" x14ac:dyDescent="0.25">
      <c r="A6" s="9">
        <v>5</v>
      </c>
      <c r="B6" s="12" t="s">
        <v>457</v>
      </c>
      <c r="C6" s="9" t="s">
        <v>163</v>
      </c>
      <c r="D6" s="9" t="s">
        <v>458</v>
      </c>
      <c r="E6" s="12" t="s">
        <v>108</v>
      </c>
      <c r="F6" s="12" t="s">
        <v>146</v>
      </c>
      <c r="G6" s="9">
        <v>1563</v>
      </c>
      <c r="H6" s="9" t="s">
        <v>459</v>
      </c>
      <c r="I6" s="9">
        <v>1</v>
      </c>
      <c r="J6" s="9">
        <v>1.99</v>
      </c>
      <c r="K6" s="9" t="s">
        <v>111</v>
      </c>
      <c r="L6" s="13" t="s">
        <v>476</v>
      </c>
      <c r="M6" s="12" t="s">
        <v>112</v>
      </c>
      <c r="N6" s="12" t="s">
        <v>477</v>
      </c>
      <c r="O6" s="12" t="s">
        <v>163</v>
      </c>
      <c r="P6" s="12" t="s">
        <v>163</v>
      </c>
      <c r="Q6" s="9" t="s">
        <v>113</v>
      </c>
      <c r="R6" s="9" t="s">
        <v>471</v>
      </c>
      <c r="S6" s="9" t="s">
        <v>463</v>
      </c>
      <c r="T6" s="9"/>
      <c r="U6" s="9"/>
      <c r="V6" s="9" t="s">
        <v>464</v>
      </c>
      <c r="W6" s="9"/>
      <c r="X6" s="9"/>
      <c r="Y6" s="9" t="s">
        <v>465</v>
      </c>
      <c r="Z6" s="9"/>
      <c r="AA6" s="9"/>
      <c r="AB6" s="9"/>
      <c r="AC6" s="9"/>
      <c r="AD6" s="9"/>
      <c r="AE6" s="9"/>
      <c r="AF6" s="9"/>
      <c r="AG6" s="9"/>
      <c r="AH6" s="9"/>
      <c r="AI6" s="9"/>
      <c r="AJ6" s="12"/>
      <c r="AK6" s="9"/>
      <c r="AL6" s="9"/>
      <c r="AM6"/>
      <c r="AN6"/>
    </row>
    <row r="7" spans="1:40" s="1" customFormat="1" ht="69.95" customHeight="1" x14ac:dyDescent="0.25">
      <c r="A7" s="9">
        <v>6</v>
      </c>
      <c r="B7" s="12" t="s">
        <v>107</v>
      </c>
      <c r="C7" s="9" t="s">
        <v>163</v>
      </c>
      <c r="D7" s="9" t="s">
        <v>458</v>
      </c>
      <c r="E7" s="12" t="s">
        <v>108</v>
      </c>
      <c r="F7" s="12" t="s">
        <v>146</v>
      </c>
      <c r="G7" s="9">
        <v>1564</v>
      </c>
      <c r="H7" s="9" t="s">
        <v>459</v>
      </c>
      <c r="I7" s="9">
        <v>0.4</v>
      </c>
      <c r="J7" s="9">
        <v>1</v>
      </c>
      <c r="K7" s="9" t="s">
        <v>111</v>
      </c>
      <c r="L7" s="13" t="s">
        <v>478</v>
      </c>
      <c r="M7" s="12" t="s">
        <v>112</v>
      </c>
      <c r="N7" s="12" t="s">
        <v>479</v>
      </c>
      <c r="O7" s="12" t="s">
        <v>163</v>
      </c>
      <c r="P7" s="12" t="s">
        <v>163</v>
      </c>
      <c r="Q7" s="9" t="s">
        <v>113</v>
      </c>
      <c r="R7" s="9" t="s">
        <v>471</v>
      </c>
      <c r="S7" s="9" t="s">
        <v>463</v>
      </c>
      <c r="T7" s="9" t="s">
        <v>148</v>
      </c>
      <c r="U7" s="9"/>
      <c r="V7" s="9" t="s">
        <v>464</v>
      </c>
      <c r="W7" s="9"/>
      <c r="X7" s="9"/>
      <c r="Y7" s="9" t="s">
        <v>472</v>
      </c>
      <c r="Z7" s="9" t="s">
        <v>406</v>
      </c>
      <c r="AA7" s="9" t="s">
        <v>406</v>
      </c>
      <c r="AB7" s="9"/>
      <c r="AC7" s="9"/>
      <c r="AD7" s="9"/>
      <c r="AE7" s="9"/>
      <c r="AF7" s="9"/>
      <c r="AG7" s="9"/>
      <c r="AH7" s="9"/>
      <c r="AI7" s="9"/>
      <c r="AJ7" s="12" t="s">
        <v>119</v>
      </c>
      <c r="AK7" s="9"/>
      <c r="AL7" s="9"/>
      <c r="AM7"/>
      <c r="AN7"/>
    </row>
    <row r="8" spans="1:40" ht="69.95" customHeight="1" x14ac:dyDescent="0.25">
      <c r="A8" s="9">
        <v>7</v>
      </c>
      <c r="B8" s="12" t="s">
        <v>380</v>
      </c>
      <c r="C8" s="9" t="s">
        <v>163</v>
      </c>
      <c r="D8" s="9" t="s">
        <v>458</v>
      </c>
      <c r="E8" s="12" t="s">
        <v>108</v>
      </c>
      <c r="F8" s="12" t="s">
        <v>109</v>
      </c>
      <c r="G8" s="9">
        <v>2322</v>
      </c>
      <c r="H8" s="9" t="s">
        <v>413</v>
      </c>
      <c r="I8" s="9">
        <v>1.41</v>
      </c>
      <c r="J8" s="9">
        <v>6.0983999999999998</v>
      </c>
      <c r="K8" s="9" t="s">
        <v>111</v>
      </c>
      <c r="L8" s="13" t="s">
        <v>480</v>
      </c>
      <c r="M8" s="12" t="s">
        <v>112</v>
      </c>
      <c r="N8" s="12" t="s">
        <v>481</v>
      </c>
      <c r="O8" s="12" t="s">
        <v>163</v>
      </c>
      <c r="P8" s="12" t="s">
        <v>163</v>
      </c>
      <c r="Q8" s="9" t="s">
        <v>113</v>
      </c>
      <c r="R8" s="9" t="s">
        <v>482</v>
      </c>
      <c r="S8" s="9" t="s">
        <v>463</v>
      </c>
      <c r="T8" s="9"/>
      <c r="U8" s="9"/>
      <c r="V8" s="9" t="s">
        <v>117</v>
      </c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12" t="s">
        <v>483</v>
      </c>
      <c r="AK8" s="9"/>
      <c r="AL8" s="9"/>
    </row>
    <row r="9" spans="1:40" ht="75" x14ac:dyDescent="0.25">
      <c r="A9" s="9">
        <v>8</v>
      </c>
      <c r="B9" s="12" t="s">
        <v>107</v>
      </c>
      <c r="C9" s="9" t="s">
        <v>163</v>
      </c>
      <c r="D9" s="9" t="s">
        <v>458</v>
      </c>
      <c r="E9" s="12" t="s">
        <v>108</v>
      </c>
      <c r="F9" s="12" t="s">
        <v>484</v>
      </c>
      <c r="G9" s="9">
        <v>378082</v>
      </c>
      <c r="H9" s="9" t="s">
        <v>485</v>
      </c>
      <c r="I9" s="9">
        <v>0.5</v>
      </c>
      <c r="J9" s="9">
        <v>1.25</v>
      </c>
      <c r="K9" s="9" t="s">
        <v>111</v>
      </c>
      <c r="L9" s="13" t="s">
        <v>486</v>
      </c>
      <c r="M9" s="12" t="s">
        <v>112</v>
      </c>
      <c r="N9" s="12" t="s">
        <v>487</v>
      </c>
      <c r="O9" s="12" t="s">
        <v>163</v>
      </c>
      <c r="P9" s="12" t="s">
        <v>163</v>
      </c>
      <c r="Q9" s="9" t="s">
        <v>113</v>
      </c>
      <c r="R9" s="9" t="s">
        <v>488</v>
      </c>
      <c r="S9" s="9"/>
      <c r="T9" s="9" t="s">
        <v>148</v>
      </c>
      <c r="U9" s="9"/>
      <c r="V9" s="9" t="s">
        <v>489</v>
      </c>
      <c r="W9" s="9"/>
      <c r="X9" s="9"/>
      <c r="Y9" s="9"/>
      <c r="Z9" s="9" t="s">
        <v>485</v>
      </c>
      <c r="AA9" s="9" t="s">
        <v>485</v>
      </c>
      <c r="AB9" s="9"/>
      <c r="AC9" s="9"/>
      <c r="AD9" s="9"/>
      <c r="AE9" s="9"/>
      <c r="AF9" s="9"/>
      <c r="AG9" s="9"/>
      <c r="AH9" s="9"/>
      <c r="AI9" s="9"/>
      <c r="AJ9" s="12"/>
      <c r="AK9" s="9"/>
      <c r="AL9" s="9"/>
    </row>
    <row r="18" spans="8:33" x14ac:dyDescent="0.25">
      <c r="H18" t="s">
        <v>430</v>
      </c>
      <c r="AG18" s="2"/>
    </row>
  </sheetData>
  <autoFilter ref="A1:AL8" xr:uid="{234D7014-19EE-44A1-A769-6B8D118EEBD1}"/>
  <phoneticPr fontId="3" type="noConversion"/>
  <pageMargins left="0.25" right="0.25" top="0.75" bottom="0.75" header="0.3" footer="0.3"/>
  <pageSetup paperSize="9" scale="18" fitToHeight="0" orientation="portrait" r:id="rId1"/>
  <customProperties>
    <customPr name="EpmWorksheetKeyString_GUID" r:id="rId2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085A1-8858-4D91-BF7F-AE0D3F6F345A}">
  <dimension ref="A1:AN12"/>
  <sheetViews>
    <sheetView zoomScale="80" zoomScaleNormal="80" workbookViewId="0">
      <pane ySplit="1" topLeftCell="A2" activePane="bottomLeft" state="frozen"/>
      <selection activeCell="Q1" sqref="Q1"/>
      <selection pane="bottomLeft" activeCell="Z23" sqref="Z23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2.85546875" customWidth="1"/>
    <col min="7" max="7" width="10.140625" customWidth="1"/>
    <col min="8" max="8" width="16.28515625" customWidth="1"/>
    <col min="9" max="9" width="14.42578125" customWidth="1"/>
    <col min="10" max="10" width="17.42578125" customWidth="1"/>
    <col min="11" max="11" width="23.5703125" bestFit="1" customWidth="1"/>
    <col min="12" max="12" width="15" customWidth="1"/>
    <col min="13" max="13" width="18" customWidth="1"/>
    <col min="14" max="14" width="19.5703125" bestFit="1" customWidth="1"/>
    <col min="15" max="15" width="19.85546875" bestFit="1" customWidth="1"/>
    <col min="16" max="16" width="13.28515625" customWidth="1"/>
    <col min="17" max="17" width="14" bestFit="1" customWidth="1"/>
    <col min="18" max="18" width="15.7109375" customWidth="1"/>
    <col min="19" max="19" width="14.5703125" customWidth="1"/>
    <col min="20" max="20" width="11.140625" customWidth="1"/>
    <col min="21" max="21" width="15.2851562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.7109375" customWidth="1"/>
    <col min="27" max="27" width="11.28515625" customWidth="1"/>
    <col min="28" max="28" width="12.5703125" customWidth="1"/>
    <col min="29" max="29" width="10" customWidth="1"/>
    <col min="30" max="30" width="13.5703125" customWidth="1"/>
    <col min="31" max="31" width="14.7109375" customWidth="1"/>
    <col min="32" max="32" width="15.28515625" customWidth="1"/>
    <col min="33" max="33" width="17.140625" customWidth="1"/>
    <col min="34" max="34" width="18.5703125" customWidth="1"/>
    <col min="35" max="35" width="10.7109375" customWidth="1"/>
    <col min="36" max="36" width="15.28515625" customWidth="1"/>
    <col min="37" max="37" width="11.7109375" customWidth="1"/>
    <col min="38" max="38" width="15.85546875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120</v>
      </c>
      <c r="AJ1" s="7" t="s">
        <v>105</v>
      </c>
      <c r="AK1" s="7" t="s">
        <v>106</v>
      </c>
      <c r="AL1" s="7" t="s">
        <v>121</v>
      </c>
    </row>
    <row r="2" spans="1:40" s="1" customFormat="1" ht="69" customHeight="1" x14ac:dyDescent="0.25">
      <c r="A2" s="9">
        <v>1</v>
      </c>
      <c r="B2" s="12" t="s">
        <v>191</v>
      </c>
      <c r="C2" s="9" t="s">
        <v>490</v>
      </c>
      <c r="D2" s="9" t="s">
        <v>491</v>
      </c>
      <c r="E2" s="12" t="s">
        <v>108</v>
      </c>
      <c r="F2" s="12" t="s">
        <v>109</v>
      </c>
      <c r="G2" s="9">
        <v>4970</v>
      </c>
      <c r="H2" s="9" t="s">
        <v>492</v>
      </c>
      <c r="I2" s="9">
        <v>1.4</v>
      </c>
      <c r="J2" s="9">
        <v>5.2359999999999998</v>
      </c>
      <c r="K2" s="9" t="s">
        <v>111</v>
      </c>
      <c r="L2" s="13" t="s">
        <v>493</v>
      </c>
      <c r="M2" s="12" t="s">
        <v>112</v>
      </c>
      <c r="N2" s="12" t="s">
        <v>494</v>
      </c>
      <c r="O2" s="12" t="s">
        <v>490</v>
      </c>
      <c r="P2" s="12" t="s">
        <v>490</v>
      </c>
      <c r="Q2" s="9" t="s">
        <v>495</v>
      </c>
      <c r="R2" s="9"/>
      <c r="S2" s="9"/>
      <c r="T2" s="9"/>
      <c r="U2" s="9"/>
      <c r="V2" s="9" t="s">
        <v>496</v>
      </c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12"/>
      <c r="AK2" s="12" t="s">
        <v>199</v>
      </c>
      <c r="AL2" s="9"/>
      <c r="AM2"/>
      <c r="AN2"/>
    </row>
    <row r="3" spans="1:40" s="1" customFormat="1" ht="69" customHeight="1" x14ac:dyDescent="0.25">
      <c r="A3" s="9">
        <v>2</v>
      </c>
      <c r="B3" s="12" t="s">
        <v>107</v>
      </c>
      <c r="C3" s="9" t="s">
        <v>490</v>
      </c>
      <c r="D3" s="9" t="s">
        <v>491</v>
      </c>
      <c r="E3" s="12" t="s">
        <v>108</v>
      </c>
      <c r="F3" s="12" t="s">
        <v>497</v>
      </c>
      <c r="G3" s="9">
        <v>102052</v>
      </c>
      <c r="H3" s="28" t="s">
        <v>498</v>
      </c>
      <c r="I3" s="9">
        <v>0.5</v>
      </c>
      <c r="J3" s="9">
        <v>1.4950000000000001</v>
      </c>
      <c r="K3" s="9" t="s">
        <v>111</v>
      </c>
      <c r="L3" s="13" t="s">
        <v>499</v>
      </c>
      <c r="M3" s="12" t="s">
        <v>112</v>
      </c>
      <c r="N3" s="12" t="s">
        <v>500</v>
      </c>
      <c r="O3" s="12" t="s">
        <v>490</v>
      </c>
      <c r="P3" s="12" t="s">
        <v>490</v>
      </c>
      <c r="Q3" s="9" t="s">
        <v>495</v>
      </c>
      <c r="R3" s="28"/>
      <c r="S3" s="9"/>
      <c r="T3" s="9" t="s">
        <v>116</v>
      </c>
      <c r="U3" s="9"/>
      <c r="V3" s="9"/>
      <c r="W3" s="9"/>
      <c r="X3" s="9"/>
      <c r="Y3" s="9"/>
      <c r="Z3" s="9"/>
      <c r="AA3" s="28"/>
      <c r="AB3" s="9"/>
      <c r="AC3" s="9"/>
      <c r="AD3" s="9"/>
      <c r="AE3" s="9"/>
      <c r="AF3" s="9"/>
      <c r="AG3" s="9"/>
      <c r="AH3" s="9"/>
      <c r="AI3" s="9"/>
      <c r="AJ3" s="12"/>
      <c r="AK3" s="12"/>
      <c r="AL3" s="9"/>
      <c r="AM3"/>
      <c r="AN3"/>
    </row>
    <row r="12" spans="1:40" x14ac:dyDescent="0.25">
      <c r="H12" t="s">
        <v>430</v>
      </c>
      <c r="AG12" s="2"/>
    </row>
  </sheetData>
  <autoFilter ref="A1:AN1" xr:uid="{F60085A1-8858-4D91-BF7F-AE0D3F6F345A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81445-2EA3-4CCF-A1BC-8E3BD068D65C}">
  <dimension ref="A1:R44"/>
  <sheetViews>
    <sheetView zoomScale="90" zoomScaleNormal="90" workbookViewId="0">
      <selection activeCell="K10" sqref="K10"/>
    </sheetView>
  </sheetViews>
  <sheetFormatPr defaultRowHeight="15" x14ac:dyDescent="0.25"/>
  <cols>
    <col min="1" max="1" width="4.5703125" bestFit="1" customWidth="1"/>
    <col min="2" max="2" width="29.5703125" customWidth="1"/>
    <col min="3" max="3" width="19.85546875" customWidth="1"/>
    <col min="4" max="4" width="17.85546875" customWidth="1"/>
    <col min="5" max="18" width="16.7109375" customWidth="1"/>
  </cols>
  <sheetData>
    <row r="1" spans="1:18" x14ac:dyDescent="0.25">
      <c r="A1" s="33" t="s">
        <v>57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</row>
    <row r="2" spans="1:18" ht="15.75" customHeigh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spans="1:18" ht="105" x14ac:dyDescent="0.25">
      <c r="A3" s="8" t="s">
        <v>58</v>
      </c>
      <c r="B3" s="8" t="s">
        <v>2</v>
      </c>
      <c r="C3" s="8" t="s">
        <v>3</v>
      </c>
      <c r="D3" s="8" t="s">
        <v>8</v>
      </c>
      <c r="E3" s="8" t="s">
        <v>59</v>
      </c>
      <c r="F3" s="8" t="s">
        <v>60</v>
      </c>
      <c r="G3" s="8" t="s">
        <v>61</v>
      </c>
      <c r="H3" s="8" t="s">
        <v>62</v>
      </c>
      <c r="I3" s="8" t="s">
        <v>63</v>
      </c>
      <c r="J3" s="8" t="s">
        <v>64</v>
      </c>
      <c r="K3" s="8" t="s">
        <v>65</v>
      </c>
      <c r="L3" s="8" t="s">
        <v>66</v>
      </c>
      <c r="M3" s="8" t="s">
        <v>67</v>
      </c>
      <c r="N3" s="8" t="s">
        <v>68</v>
      </c>
      <c r="O3" s="8" t="s">
        <v>69</v>
      </c>
      <c r="P3" s="8" t="s">
        <v>70</v>
      </c>
      <c r="Q3" s="8" t="s">
        <v>71</v>
      </c>
      <c r="R3" s="8" t="s">
        <v>72</v>
      </c>
    </row>
    <row r="4" spans="1:18" x14ac:dyDescent="0.25">
      <c r="A4" s="9">
        <v>1</v>
      </c>
      <c r="B4" s="23" t="s">
        <v>13</v>
      </c>
      <c r="C4" s="11" t="s">
        <v>49</v>
      </c>
      <c r="D4" s="11" t="str">
        <f>C4</f>
        <v>**</v>
      </c>
      <c r="E4" s="10" t="e">
        <f>COUNTIFS(#REF!,"ΕΛΛΙΠΗΣ",#REF!,"&lt;&gt;"&amp;"ΑΚΥΡΩΣΗ")</f>
        <v>#REF!</v>
      </c>
      <c r="F4" s="11" t="e">
        <f>SUMIFS(#REF!,#REF!,"ΕΛΛΙΠΗΣ",#REF!,"&lt;&gt;"&amp;"ΑΚΥΡΩΣΗ")</f>
        <v>#REF!</v>
      </c>
      <c r="G4" s="10" t="e">
        <f>COUNTIFS(#REF!,"ΠΛΗΡΗΣ",#REF!,"ΑΙΤΗΜΑ ΓΙΑ ΟΠΣ")</f>
        <v>#REF!</v>
      </c>
      <c r="H4" s="11" t="e">
        <f>SUMIFS(#REF!,#REF!,"ΠΛΗΡΗΣ",#REF!,"ΑΙΤΗΜΑ ΓΙΑ ΟΠΣ")</f>
        <v>#REF!</v>
      </c>
      <c r="I4" s="10" t="e">
        <f>COUNTIFS(#REF!,"&lt;&gt;",#REF!,"",#REF!,"&lt;&gt;"&amp;"ΑΚΥΡΩΣΗ")</f>
        <v>#REF!</v>
      </c>
      <c r="J4" s="11" t="e">
        <f>SUMIFS(#REF!,#REF!,"&lt;&gt;",#REF!,"",#REF!,"&lt;&gt;"&amp;"ΑΚΥΡΩΣΗ")</f>
        <v>#REF!</v>
      </c>
      <c r="K4" s="10" t="e">
        <f>COUNTIFS(#REF!,"&lt;&gt;",#REF!,"",#REF!,"&lt;&gt;"&amp;"ΑΚΥΡΩΣΗ")</f>
        <v>#REF!</v>
      </c>
      <c r="L4" s="11" t="e">
        <f>SUMIFS(#REF!,#REF!,"&lt;&gt;",#REF!,"",#REF!,"&lt;&gt;"&amp;"ΑΚΥΡΩΣΗ")</f>
        <v>#REF!</v>
      </c>
      <c r="M4" s="10" t="e">
        <f>COUNTIFS(#REF!,"&lt;&gt;",#REF!,"",#REF!,"&lt;&gt;"&amp;"ΑΚΥΡΩΣΗ")</f>
        <v>#REF!</v>
      </c>
      <c r="N4" s="11" t="e">
        <f>SUMIFS(#REF!,#REF!,"&lt;&gt;",#REF!,"",#REF!,"&lt;&gt;"&amp;"ΑΚΥΡΩΣΗ")</f>
        <v>#REF!</v>
      </c>
      <c r="O4" s="10" t="e">
        <f>COUNTIFS(#REF!,"&lt;&gt;",#REF!,"",#REF!,"&lt;&gt;"&amp;"ΑΚΥΡΩΣΗ")</f>
        <v>#REF!</v>
      </c>
      <c r="P4" s="11" t="e">
        <f>SUMIFS(#REF!,#REF!,"&lt;&gt;",#REF!,"",#REF!,"&lt;&gt;"&amp;"ΑΚΥΡΩΣΗ")</f>
        <v>#REF!</v>
      </c>
      <c r="Q4" s="10" t="e">
        <f>COUNTIFS(#REF!,"&lt;&gt;",#REF!,"&lt;&gt;"&amp;"ΑΚΥΡΩΣΗ")</f>
        <v>#REF!</v>
      </c>
      <c r="R4" s="11" t="e">
        <f>SUMIFS(#REF!,#REF!,"&lt;&gt;",#REF!,"&lt;&gt;"&amp;"ΑΚΥΡΩΣΗ")</f>
        <v>#REF!</v>
      </c>
    </row>
    <row r="5" spans="1:18" x14ac:dyDescent="0.25">
      <c r="A5" s="9">
        <v>2</v>
      </c>
      <c r="B5" s="23" t="s">
        <v>14</v>
      </c>
      <c r="C5" s="11" t="s">
        <v>50</v>
      </c>
      <c r="D5" s="11" t="str">
        <f>C5</f>
        <v>*</v>
      </c>
      <c r="E5" s="10">
        <f>COUNTIFS('ΗΣ ΑΓΙΟΣ ΕΥΣΤΡΑΤΙΟΣ'!$S$2:$S$100,"ΕΛΛΙΠΗΣ",'ΗΣ ΑΓΙΟΣ ΕΥΣΤΡΑΤΙΟΣ'!$B$2:$B$100,"&lt;&gt;"&amp;"ΑΚΥΡΩΣΗ")</f>
        <v>0</v>
      </c>
      <c r="F5" s="11">
        <f>SUMIFS('ΗΣ ΑΓΙΟΣ ΕΥΣΤΡΑΤΙΟΣ'!$I$2:$I$100,'ΗΣ ΑΓΙΟΣ ΕΥΣΤΡΑΤΙΟΣ'!$S$2:$S$100,"ΕΛΛΙΠΗΣ",'ΗΣ ΑΓΙΟΣ ΕΥΣΤΡΑΤΙΟΣ'!$B$2:$B$100,"&lt;&gt;"&amp;"ΑΚΥΡΩΣΗ")</f>
        <v>0</v>
      </c>
      <c r="G5" s="10">
        <f>COUNTIFS('ΗΣ ΑΓΙΟΣ ΕΥΣΤΡΑΤΙΟΣ'!$S$2:$S$100,"ΠΛΗΡΗΣ",'ΗΣ ΑΓΙΟΣ ΕΥΣΤΡΑΤΙΟΣ'!$B$2:$B$100,"ΑΙΤΗΜΑ ΓΙΑ ΟΠΣ")</f>
        <v>0</v>
      </c>
      <c r="H5" s="11">
        <f>SUMIFS('ΗΣ ΑΓΙΟΣ ΕΥΣΤΡΑΤΙΟΣ'!$I$2:$I$100,'ΗΣ ΑΓΙΟΣ ΕΥΣΤΡΑΤΙΟΣ'!$S$2:$S$100,"ΠΛΗΡΗΣ",'ΗΣ ΑΓΙΟΣ ΕΥΣΤΡΑΤΙΟΣ'!$B$2:$B$100,"ΑΙΤΗΜΑ ΓΙΑ ΟΠΣ")</f>
        <v>0</v>
      </c>
      <c r="I5" s="10">
        <f>COUNTIFS('ΗΣ ΑΓΙΟΣ ΕΥΣΤΡΑΤΙΟΣ'!$X$2:$X$100,"&lt;&gt;",'ΗΣ ΑΓΙΟΣ ΕΥΣΤΡΑΤΙΟΣ'!$AA$2:$AA$100,"",'ΗΣ ΑΓΙΟΣ ΕΥΣΤΡΑΤΙΟΣ'!$B$2:$B$100,"&lt;&gt;"&amp;"ΑΚΥΡΩΣΗ")</f>
        <v>0</v>
      </c>
      <c r="J5" s="11">
        <f>SUMIFS('ΗΣ ΑΓΙΟΣ ΕΥΣΤΡΑΤΙΟΣ'!$I$2:$I$100,'ΗΣ ΑΓΙΟΣ ΕΥΣΤΡΑΤΙΟΣ'!$X$2:$X$100,"&lt;&gt;",'ΗΣ ΑΓΙΟΣ ΕΥΣΤΡΑΤΙΟΣ'!$AA$2:$AA$100,"",'ΗΣ ΑΓΙΟΣ ΕΥΣΤΡΑΤΙΟΣ'!$B$2:$B$100,"&lt;&gt;"&amp;"ΑΚΥΡΩΣΗ")</f>
        <v>0</v>
      </c>
      <c r="K5" s="10">
        <f>COUNTIFS('ΗΣ ΑΓΙΟΣ ΕΥΣΤΡΑΤΙΟΣ'!$AA$2:$AA$100,"&lt;&gt;",'ΗΣ ΑΓΙΟΣ ΕΥΣΤΡΑΤΙΟΣ'!$AC$2:$AC$100,"",'ΗΣ ΑΓΙΟΣ ΕΥΣΤΡΑΤΙΟΣ'!$B$2:$B$100,"&lt;&gt;"&amp;"ΑΚΥΡΩΣΗ")</f>
        <v>0</v>
      </c>
      <c r="L5" s="11">
        <f>SUMIFS('ΗΣ ΑΓΙΟΣ ΕΥΣΤΡΑΤΙΟΣ'!$I$2:$I$100,'ΗΣ ΑΓΙΟΣ ΕΥΣΤΡΑΤΙΟΣ'!$AA$2:$AA$100,"&lt;&gt;",'ΗΣ ΑΓΙΟΣ ΕΥΣΤΡΑΤΙΟΣ'!$AC$2:$AC$100,"",'ΗΣ ΑΓΙΟΣ ΕΥΣΤΡΑΤΙΟΣ'!$B$2:$B$100,"&lt;&gt;"&amp;"ΑΚΥΡΩΣΗ")</f>
        <v>0</v>
      </c>
      <c r="M5" s="10">
        <f>COUNTIFS('ΗΣ ΑΓΙΟΣ ΕΥΣΤΡΑΤΙΟΣ'!$AC$2:$AC$100,"&lt;&gt;",'ΗΣ ΑΓΙΟΣ ΕΥΣΤΡΑΤΙΟΣ'!$AD$2:$AD$100,"",'ΗΣ ΑΓΙΟΣ ΕΥΣΤΡΑΤΙΟΣ'!$B$2:$B$100,"&lt;&gt;"&amp;"ΑΚΥΡΩΣΗ")</f>
        <v>1</v>
      </c>
      <c r="N5" s="11">
        <f>SUMIFS('ΗΣ ΑΓΙΟΣ ΕΥΣΤΡΑΤΙΟΣ'!$I$2:$I$100,'ΗΣ ΑΓΙΟΣ ΕΥΣΤΡΑΤΙΟΣ'!$AC$2:$AC$100,"&lt;&gt;",'ΗΣ ΑΓΙΟΣ ΕΥΣΤΡΑΤΙΟΣ'!$AD$2:$AD$100,"",'ΗΣ ΑΓΙΟΣ ΕΥΣΤΡΑΤΙΟΣ'!$B$2:$B$100,"&lt;&gt;"&amp;"ΑΚΥΡΩΣΗ")</f>
        <v>1</v>
      </c>
      <c r="O5" s="10">
        <f>COUNTIFS('ΗΣ ΑΓΙΟΣ ΕΥΣΤΡΑΤΙΟΣ'!$AD$2:$AD$100,"&lt;&gt;",'ΗΣ ΑΓΙΟΣ ΕΥΣΤΡΑΤΙΟΣ'!$AG$2:$AG$100,"",'ΗΣ ΑΓΙΟΣ ΕΥΣΤΡΑΤΙΟΣ'!$B$2:$B$100,"&lt;&gt;"&amp;"ΑΚΥΡΩΣΗ")</f>
        <v>0</v>
      </c>
      <c r="P5" s="11">
        <f>SUMIFS('ΗΣ ΑΓΙΟΣ ΕΥΣΤΡΑΤΙΟΣ'!$I$2:$I$100,'ΗΣ ΑΓΙΟΣ ΕΥΣΤΡΑΤΙΟΣ'!$AD$2:$AD$100,"&lt;&gt;",'ΗΣ ΑΓΙΟΣ ΕΥΣΤΡΑΤΙΟΣ'!$AG$2:$AG$100,"",'ΗΣ ΑΓΙΟΣ ΕΥΣΤΡΑΤΙΟΣ'!$B$2:$B$100,"&lt;&gt;"&amp;"ΑΚΥΡΩΣΗ")</f>
        <v>0</v>
      </c>
      <c r="Q5" s="10">
        <f>COUNTIFS('ΗΣ ΑΓΙΟΣ ΕΥΣΤΡΑΤΙΟΣ'!$AG$2:$AG$100,"&lt;&gt;",'ΗΣ ΑΓΙΟΣ ΕΥΣΤΡΑΤΙΟΣ'!$B$2:$B$100,"&lt;&gt;"&amp;"ΑΚΥΡΩΣΗ")</f>
        <v>0</v>
      </c>
      <c r="R5" s="11">
        <f>SUMIFS('ΗΣ ΑΓΙΟΣ ΕΥΣΤΡΑΤΙΟΣ'!$I$2:$I$100,'ΗΣ ΑΓΙΟΣ ΕΥΣΤΡΑΤΙΟΣ'!$AG$2:$AG$100,"&lt;&gt;",'ΗΣ ΑΓΙΟΣ ΕΥΣΤΡΑΤΙΟΣ'!$B$2:$B$100,"&lt;&gt;"&amp;"ΑΚΥΡΩΣΗ")</f>
        <v>0</v>
      </c>
    </row>
    <row r="6" spans="1:18" x14ac:dyDescent="0.25">
      <c r="A6" s="9">
        <v>3</v>
      </c>
      <c r="B6" s="23" t="s">
        <v>15</v>
      </c>
      <c r="C6" s="11">
        <v>1.3</v>
      </c>
      <c r="D6" s="11">
        <f>C6-L6-N6-P6-R6</f>
        <v>1.3</v>
      </c>
      <c r="E6" s="10">
        <f>COUNTIFS('ΗΣ ΑΜΟΡΓΟΥ'!$T$2:$T$100,"ΕΛΛΙΠΗΣ",'ΗΣ ΑΜΟΡΓΟΥ'!$B$2:$B$100,"&lt;&gt;"&amp;"ΑΚΥΡΩΣΗ")</f>
        <v>0</v>
      </c>
      <c r="F6" s="11">
        <f>SUMIFS('ΗΣ ΑΜΟΡΓΟΥ'!$I$2:$I$100,'ΗΣ ΑΜΟΡΓΟΥ'!$T$2:$T$100,"ΕΛΛΙΠΗΣ",'ΗΣ ΑΜΟΡΓΟΥ'!$B$2:$B$100,"&lt;&gt;"&amp;"ΑΚΥΡΩΣΗ")</f>
        <v>0</v>
      </c>
      <c r="G6" s="10">
        <f>COUNTIFS('ΗΣ ΑΜΟΡΓΟΥ'!$T$2:$T$100,"ΠΛΗΡΗΣ",'ΗΣ ΑΜΟΡΓΟΥ'!$B$2:$B$100,"ΑΙΤΗΜΑ ΓΙΑ ΟΠΣ")</f>
        <v>0</v>
      </c>
      <c r="H6" s="11">
        <f>SUMIFS('ΗΣ ΑΜΟΡΓΟΥ'!$I$2:$I$100,'ΗΣ ΑΜΟΡΓΟΥ'!$T$2:$T$100,"ΠΛΗΡΗΣ",'ΗΣ ΑΜΟΡΓΟΥ'!$B$2:$B$100,"ΑΙΤΗΜΑ ΓΙΑ ΟΠΣ")</f>
        <v>0</v>
      </c>
      <c r="I6" s="10">
        <f>COUNTIFS('ΗΣ ΑΜΟΡΓΟΥ'!$Y$2:$Y$100,"&lt;&gt;",'ΗΣ ΑΜΟΡΓΟΥ'!$AB$2:$AB$100,"",'ΗΣ ΑΜΟΡΓΟΥ'!$B$2:$B$100,"&lt;&gt;"&amp;"ΑΚΥΡΩΣΗ")</f>
        <v>1</v>
      </c>
      <c r="J6" s="11">
        <f>SUMIFS('ΗΣ ΑΜΟΡΓΟΥ'!$I$2:$I$100,'ΗΣ ΑΜΟΡΓΟΥ'!$Y$2:$Y$100,"&lt;&gt;",'ΗΣ ΑΜΟΡΓΟΥ'!$AB$2:$AB$100,"",'ΗΣ ΑΜΟΡΓΟΥ'!$B$2:$B$100,"&lt;&gt;"&amp;"ΑΚΥΡΩΣΗ")</f>
        <v>0.9</v>
      </c>
      <c r="K6" s="10">
        <f>COUNTIFS('ΗΣ ΑΜΟΡΓΟΥ'!$AB$2:$AB$100,"&lt;&gt;",'ΗΣ ΑΜΟΡΓΟΥ'!$AD$2:$AD$100,"",'ΗΣ ΑΜΟΡΓΟΥ'!$B$2:$B$100,"&lt;&gt;"&amp;"ΑΚΥΡΩΣΗ")</f>
        <v>0</v>
      </c>
      <c r="L6" s="11">
        <f>SUMIFS('ΗΣ ΑΜΟΡΓΟΥ'!$I$2:$I$100,'ΗΣ ΑΜΟΡΓΟΥ'!$AB$2:$AB$100,"&lt;&gt;",'ΗΣ ΑΜΟΡΓΟΥ'!$AD$2:$AD$100,"",'ΗΣ ΑΜΟΡΓΟΥ'!$B$2:$B$100,"&lt;&gt;"&amp;"ΑΚΥΡΩΣΗ")</f>
        <v>0</v>
      </c>
      <c r="M6" s="10">
        <f>COUNTIFS('ΗΣ ΑΜΟΡΓΟΥ'!$AD$2:$AD$100,"&lt;&gt;",'ΗΣ ΑΜΟΡΓΟΥ'!$AE$2:$AE$100,"",'ΗΣ ΑΜΟΡΓΟΥ'!$B$2:$B$100,"&lt;&gt;"&amp;"ΑΚΥΡΩΣΗ")</f>
        <v>0</v>
      </c>
      <c r="N6" s="11">
        <f>SUMIFS('ΗΣ ΑΜΟΡΓΟΥ'!$I$2:$I$100,'ΗΣ ΑΜΟΡΓΟΥ'!$AD$2:$AD$100,"&lt;&gt;",'ΗΣ ΑΜΟΡΓΟΥ'!$AE$2:$AE$100,"",'ΗΣ ΑΜΟΡΓΟΥ'!$B$2:$B$100,"&lt;&gt;"&amp;"ΑΚΥΡΩΣΗ")</f>
        <v>0</v>
      </c>
      <c r="O6" s="10">
        <f>COUNTIFS('ΗΣ ΑΜΟΡΓΟΥ'!$AE$2:$AE$100,"&lt;&gt;",'ΗΣ ΑΜΟΡΓΟΥ'!$AH$2:$AH$100,"",'ΗΣ ΑΜΟΡΓΟΥ'!$B$2:$B$100,"&lt;&gt;"&amp;"ΑΚΥΡΩΣΗ")</f>
        <v>0</v>
      </c>
      <c r="P6" s="11">
        <f>SUMIFS('ΗΣ ΑΜΟΡΓΟΥ'!$I$2:$I$100,'ΗΣ ΑΜΟΡΓΟΥ'!$AE$2:$AE$100,"&lt;&gt;",'ΗΣ ΑΜΟΡΓΟΥ'!$AH$2:$AH$100,"",'ΗΣ ΑΜΟΡΓΟΥ'!$B$2:$B$100,"&lt;&gt;"&amp;"ΑΚΥΡΩΣΗ")</f>
        <v>0</v>
      </c>
      <c r="Q6" s="10">
        <f>COUNTIFS('ΗΣ ΑΜΟΡΓΟΥ'!$AH$2:$AH$100,"&lt;&gt;",'ΗΣ ΑΜΟΡΓΟΥ'!$B$2:$B$100,"&lt;&gt;"&amp;"ΑΚΥΡΩΣΗ")</f>
        <v>0</v>
      </c>
      <c r="R6" s="11">
        <f>SUMIFS('ΗΣ ΑΜΟΡΓΟΥ'!$I$2:$I$100,'ΗΣ ΑΜΟΡΓΟΥ'!$AH$2:$AH$100,"&lt;&gt;",'ΗΣ ΑΜΟΡΓΟΥ'!$B$2:$B$100,"&lt;&gt;"&amp;"ΑΚΥΡΩΣΗ")</f>
        <v>0</v>
      </c>
    </row>
    <row r="7" spans="1:18" x14ac:dyDescent="0.25">
      <c r="A7" s="9">
        <v>4</v>
      </c>
      <c r="B7" s="23" t="s">
        <v>16</v>
      </c>
      <c r="C7" s="11" t="s">
        <v>49</v>
      </c>
      <c r="D7" s="11" t="str">
        <f>C7</f>
        <v>**</v>
      </c>
      <c r="E7" s="10" t="e">
        <f>COUNTIFS(#REF!,"ΕΛΛΙΠΗΣ",#REF!,"&lt;&gt;"&amp;"ΑΚΥΡΩΣΗ")</f>
        <v>#REF!</v>
      </c>
      <c r="F7" s="11" t="e">
        <f>SUMIFS(#REF!,#REF!,"ΕΛΛΙΠΗΣ",#REF!,"&lt;&gt;"&amp;"ΑΚΥΡΩΣΗ")</f>
        <v>#REF!</v>
      </c>
      <c r="G7" s="10" t="e">
        <f>COUNTIFS(#REF!,"ΠΛΗΡΗΣ",#REF!,"ΑΙΤΗΜΑ ΓΙΑ ΟΠΣ")</f>
        <v>#REF!</v>
      </c>
      <c r="H7" s="11" t="e">
        <f>SUMIFS(#REF!,#REF!,"ΠΛΗΡΗΣ",#REF!,"ΑΙΤΗΜΑ ΓΙΑ ΟΠΣ")</f>
        <v>#REF!</v>
      </c>
      <c r="I7" s="10" t="e">
        <f>COUNTIFS(#REF!,"&lt;&gt;",#REF!,"",#REF!,"&lt;&gt;"&amp;"ΑΚΥΡΩΣΗ")</f>
        <v>#REF!</v>
      </c>
      <c r="J7" s="11" t="e">
        <f>SUMIFS(#REF!,#REF!,"&lt;&gt;",#REF!,"",#REF!,"&lt;&gt;"&amp;"ΑΚΥΡΩΣΗ")</f>
        <v>#REF!</v>
      </c>
      <c r="K7" s="10" t="e">
        <f>COUNTIFS(#REF!,"&lt;&gt;",#REF!,"",#REF!,"&lt;&gt;"&amp;"ΑΚΥΡΩΣΗ")</f>
        <v>#REF!</v>
      </c>
      <c r="L7" s="11" t="e">
        <f>SUMIFS(#REF!,#REF!,"&lt;&gt;",#REF!,"",#REF!,"&lt;&gt;"&amp;"ΑΚΥΡΩΣΗ")</f>
        <v>#REF!</v>
      </c>
      <c r="M7" s="10" t="e">
        <f>COUNTIFS(#REF!,"&lt;&gt;",#REF!,"",#REF!,"&lt;&gt;"&amp;"ΑΚΥΡΩΣΗ")</f>
        <v>#REF!</v>
      </c>
      <c r="N7" s="11" t="e">
        <f>SUMIFS(#REF!,#REF!,"&lt;&gt;",#REF!,"",#REF!,"&lt;&gt;"&amp;"ΑΚΥΡΩΣΗ")</f>
        <v>#REF!</v>
      </c>
      <c r="O7" s="10" t="e">
        <f>COUNTIFS(#REF!,"&lt;&gt;",#REF!,"",#REF!,"&lt;&gt;"&amp;"ΑΚΥΡΩΣΗ")</f>
        <v>#REF!</v>
      </c>
      <c r="P7" s="11" t="e">
        <f>SUMIFS(#REF!,#REF!,"&lt;&gt;",#REF!,"",#REF!,"&lt;&gt;"&amp;"ΑΚΥΡΩΣΗ")</f>
        <v>#REF!</v>
      </c>
      <c r="Q7" s="10" t="e">
        <f>COUNTIFS(#REF!,"&lt;&gt;",#REF!,"&lt;&gt;"&amp;"ΑΚΥΡΩΣΗ")</f>
        <v>#REF!</v>
      </c>
      <c r="R7" s="11" t="e">
        <f>SUMIFS(#REF!,#REF!,"&lt;&gt;",#REF!,"&lt;&gt;"&amp;"ΑΚΥΡΩΣΗ")</f>
        <v>#REF!</v>
      </c>
    </row>
    <row r="8" spans="1:18" x14ac:dyDescent="0.25">
      <c r="A8" s="9">
        <v>5</v>
      </c>
      <c r="B8" s="23" t="s">
        <v>17</v>
      </c>
      <c r="C8" s="11" t="s">
        <v>51</v>
      </c>
      <c r="D8" s="11" t="str">
        <f t="shared" ref="D8:D13" si="0">C8</f>
        <v>0(1)</v>
      </c>
      <c r="E8" s="10">
        <f>COUNTIFS('ΗΣ ΑΝΤΙΚΥΘΗΡΑ'!$T$2:$T$100,"ΕΛΛΙΠΗΣ",'ΗΣ ΑΝΤΙΚΥΘΗΡΑ'!$B$2:$B$100,"&lt;&gt;"&amp;"ΑΚΥΡΩΣΗ")</f>
        <v>0</v>
      </c>
      <c r="F8" s="11">
        <f>SUMIFS('ΗΣ ΑΝΤΙΚΥΘΗΡΑ'!$I$2:$I$100,'ΗΣ ΑΝΤΙΚΥΘΗΡΑ'!$T$2:$T$100,"ΕΛΛΙΠΗΣ",'ΗΣ ΑΝΤΙΚΥΘΗΡΑ'!$B$2:$B$100,"&lt;&gt;"&amp;"ΑΚΥΡΩΣΗ")</f>
        <v>0</v>
      </c>
      <c r="G8" s="10">
        <f>COUNTIFS('ΗΣ ΑΝΤΙΚΥΘΗΡΑ'!$T$2:$T$100,"ΠΛΗΡΗΣ",'ΗΣ ΑΝΤΙΚΥΘΗΡΑ'!$B$2:$B$100,"ΑΙΤΗΜΑ ΓΙΑ ΟΠΣ")</f>
        <v>0</v>
      </c>
      <c r="H8" s="11">
        <f>SUMIFS('ΗΣ ΑΝΤΙΚΥΘΗΡΑ'!$I$2:$I$100,'ΗΣ ΑΝΤΙΚΥΘΗΡΑ'!$T$2:$T$100,"ΠΛΗΡΗΣ",'ΗΣ ΑΝΤΙΚΥΘΗΡΑ'!$B$2:$B$100,"ΑΙΤΗΜΑ ΓΙΑ ΟΠΣ")</f>
        <v>0</v>
      </c>
      <c r="I8" s="10">
        <f>COUNTIFS('ΗΣ ΑΝΤΙΚΥΘΗΡΑ'!$Y$2:$Y$100,"&lt;&gt;",'ΗΣ ΑΝΤΙΚΥΘΗΡΑ'!$AB$2:$AB$100,"",'ΗΣ ΑΝΤΙΚΥΘΗΡΑ'!$B$2:$B$100,"&lt;&gt;"&amp;"ΑΚΥΡΩΣΗ")</f>
        <v>1</v>
      </c>
      <c r="J8" s="11">
        <f>SUMIFS('ΗΣ ΑΝΤΙΚΥΘΗΡΑ'!$I$2:$I$100,'ΗΣ ΑΝΤΙΚΥΘΗΡΑ'!$Y$2:$Y$100,"&lt;&gt;",'ΗΣ ΑΝΤΙΚΥΘΗΡΑ'!$AB$2:$AB$100,"",'ΗΣ ΑΝΤΙΚΥΘΗΡΑ'!$B$2:$B$100,"&lt;&gt;"&amp;"ΑΚΥΡΩΣΗ")</f>
        <v>1.7000000000000001E-2</v>
      </c>
      <c r="K8" s="10">
        <f>COUNTIFS('ΗΣ ΑΝΤΙΚΥΘΗΡΑ'!$AB$2:$AB$100,"&lt;&gt;",'ΗΣ ΑΝΤΙΚΥΘΗΡΑ'!$AD$2:$AD$100,"",'ΗΣ ΑΝΤΙΚΥΘΗΡΑ'!$B$2:$B$100,"&lt;&gt;"&amp;"ΑΚΥΡΩΣΗ")</f>
        <v>0</v>
      </c>
      <c r="L8" s="11">
        <f>SUMIFS('ΗΣ ΑΝΤΙΚΥΘΗΡΑ'!$I$2:$I$100,'ΗΣ ΑΝΤΙΚΥΘΗΡΑ'!$AB$2:$AB$100,"&lt;&gt;",'ΗΣ ΑΝΤΙΚΥΘΗΡΑ'!$AD$2:$AD$100,"",'ΗΣ ΑΝΤΙΚΥΘΗΡΑ'!$B$2:$B$100,"&lt;&gt;"&amp;"ΑΚΥΡΩΣΗ")</f>
        <v>0</v>
      </c>
      <c r="M8" s="10">
        <f>COUNTIFS('ΗΣ ΑΝΤΙΚΥΘΗΡΑ'!$AD$2:$AD$100,"&lt;&gt;",'ΗΣ ΑΝΤΙΚΥΘΗΡΑ'!$AE$2:$AE$100,"",'ΗΣ ΑΝΤΙΚΥΘΗΡΑ'!$B$2:$B$100,"&lt;&gt;"&amp;"ΑΚΥΡΩΣΗ")</f>
        <v>0</v>
      </c>
      <c r="N8" s="11">
        <f>SUMIFS('ΗΣ ΑΝΤΙΚΥΘΗΡΑ'!$I$2:$I$100,'ΗΣ ΑΝΤΙΚΥΘΗΡΑ'!$AD$2:$AD$100,"&lt;&gt;",'ΗΣ ΑΝΤΙΚΥΘΗΡΑ'!$AE$2:$AE$100,"",'ΗΣ ΑΝΤΙΚΥΘΗΡΑ'!$B$2:$B$100,"&lt;&gt;"&amp;"ΑΚΥΡΩΣΗ")</f>
        <v>0</v>
      </c>
      <c r="O8" s="10">
        <f>COUNTIFS('ΗΣ ΑΝΤΙΚΥΘΗΡΑ'!$AE$2:$AE$100,"&lt;&gt;",'ΗΣ ΑΝΤΙΚΥΘΗΡΑ'!$AH$2:$AH$100,"",'ΗΣ ΑΝΤΙΚΥΘΗΡΑ'!$B$2:$B$100,"&lt;&gt;"&amp;"ΑΚΥΡΩΣΗ")</f>
        <v>0</v>
      </c>
      <c r="P8" s="11">
        <f>SUMIFS('ΗΣ ΑΝΤΙΚΥΘΗΡΑ'!$I$2:$I$100,'ΗΣ ΑΝΤΙΚΥΘΗΡΑ'!$AE$2:$AE$100,"&lt;&gt;",'ΗΣ ΑΝΤΙΚΥΘΗΡΑ'!$AH$2:$AH$100,"",'ΗΣ ΑΝΤΙΚΥΘΗΡΑ'!$B$2:$B$100,"&lt;&gt;"&amp;"ΑΚΥΡΩΣΗ")</f>
        <v>0</v>
      </c>
      <c r="Q8" s="10">
        <f>COUNTIFS('ΗΣ ΑΝΤΙΚΥΘΗΡΑ'!$AH$2:$AH$100,"&lt;&gt;",'ΗΣ ΑΝΤΙΚΥΘΗΡΑ'!$B$2:$B$100,"&lt;&gt;"&amp;"ΑΚΥΡΩΣΗ")</f>
        <v>0</v>
      </c>
      <c r="R8" s="11">
        <f>SUMIFS('ΗΣ ΑΝΤΙΚΥΘΗΡΑ'!$I$2:$I$100,'ΗΣ ΑΝΤΙΚΥΘΗΡΑ'!$AH$2:$AH$100,"&lt;&gt;",'ΗΣ ΑΝΤΙΚΥΘΗΡΑ'!$B$2:$B$100,"&lt;&gt;"&amp;"ΑΚΥΡΩΣΗ")</f>
        <v>0</v>
      </c>
    </row>
    <row r="9" spans="1:18" x14ac:dyDescent="0.25">
      <c r="A9" s="9">
        <v>6</v>
      </c>
      <c r="B9" s="23" t="s">
        <v>18</v>
      </c>
      <c r="C9" s="11" t="s">
        <v>49</v>
      </c>
      <c r="D9" s="11" t="str">
        <f t="shared" si="0"/>
        <v>**</v>
      </c>
      <c r="E9" s="10" t="e">
        <f>COUNTIFS(#REF!,"ΕΛΛΙΠΗΣ",#REF!,"&lt;&gt;"&amp;"ΑΚΥΡΩΣΗ")</f>
        <v>#REF!</v>
      </c>
      <c r="F9" s="11" t="e">
        <f>SUMIFS(#REF!,#REF!,"ΕΛΛΙΠΗΣ",#REF!,"&lt;&gt;"&amp;"ΑΚΥΡΩΣΗ")</f>
        <v>#REF!</v>
      </c>
      <c r="G9" s="10" t="e">
        <f>COUNTIFS(#REF!,"ΠΛΗΡΗΣ",#REF!,"ΑΙΤΗΜΑ ΓΙΑ ΟΠΣ")</f>
        <v>#REF!</v>
      </c>
      <c r="H9" s="11" t="e">
        <f>SUMIFS(#REF!,#REF!,"ΠΛΗΡΗΣ",#REF!,"ΑΙΤΗΜΑ ΓΙΑ ΟΠΣ")</f>
        <v>#REF!</v>
      </c>
      <c r="I9" s="10" t="e">
        <f>COUNTIFS(#REF!,"&lt;&gt;",#REF!,"",#REF!,"&lt;&gt;"&amp;"ΑΚΥΡΩΣΗ")</f>
        <v>#REF!</v>
      </c>
      <c r="J9" s="11" t="e">
        <f>SUMIFS(#REF!,#REF!,"&lt;&gt;",#REF!,"",#REF!,"&lt;&gt;"&amp;"ΑΚΥΡΩΣΗ")</f>
        <v>#REF!</v>
      </c>
      <c r="K9" s="10" t="e">
        <f>COUNTIFS(#REF!,"&lt;&gt;",#REF!,"",#REF!,"&lt;&gt;"&amp;"ΑΚΥΡΩΣΗ")</f>
        <v>#REF!</v>
      </c>
      <c r="L9" s="11" t="e">
        <f>SUMIFS(#REF!,#REF!,"&lt;&gt;",#REF!,"",#REF!,"&lt;&gt;"&amp;"ΑΚΥΡΩΣΗ")</f>
        <v>#REF!</v>
      </c>
      <c r="M9" s="10" t="e">
        <f>COUNTIFS(#REF!,"&lt;&gt;",#REF!,"",#REF!,"&lt;&gt;"&amp;"ΑΚΥΡΩΣΗ")</f>
        <v>#REF!</v>
      </c>
      <c r="N9" s="11" t="e">
        <f>SUMIFS(#REF!,#REF!,"&lt;&gt;",#REF!,"",#REF!,"&lt;&gt;"&amp;"ΑΚΥΡΩΣΗ")</f>
        <v>#REF!</v>
      </c>
      <c r="O9" s="10" t="e">
        <f>COUNTIFS(#REF!,"&lt;&gt;",#REF!,"",#REF!,"&lt;&gt;"&amp;"ΑΚΥΡΩΣΗ")</f>
        <v>#REF!</v>
      </c>
      <c r="P9" s="11" t="e">
        <f>SUMIFS(#REF!,#REF!,"&lt;&gt;",#REF!,"",#REF!,"&lt;&gt;"&amp;"ΑΚΥΡΩΣΗ")</f>
        <v>#REF!</v>
      </c>
      <c r="Q9" s="10" t="e">
        <f>COUNTIFS(#REF!,"&lt;&gt;",#REF!,"&lt;&gt;"&amp;"ΑΚΥΡΩΣΗ")</f>
        <v>#REF!</v>
      </c>
      <c r="R9" s="11" t="e">
        <f>SUMIFS(#REF!,#REF!,"&lt;&gt;",#REF!,"&lt;&gt;"&amp;"ΑΚΥΡΩΣΗ")</f>
        <v>#REF!</v>
      </c>
    </row>
    <row r="10" spans="1:18" x14ac:dyDescent="0.25">
      <c r="A10" s="9">
        <v>7</v>
      </c>
      <c r="B10" s="23" t="s">
        <v>19</v>
      </c>
      <c r="C10" s="11" t="s">
        <v>52</v>
      </c>
      <c r="D10" s="11" t="str">
        <f t="shared" si="0"/>
        <v>***</v>
      </c>
      <c r="E10" s="10">
        <f>COUNTIFS('ΗΣ ΑΣΤΥΠΑΛΑΙΑΣ'!$T$2:$T$100,"ΕΛΛΙΠΗΣ",'ΗΣ ΑΣΤΥΠΑΛΑΙΑΣ'!$B$2:$B$100,"&lt;&gt;"&amp;"ΑΚΥΡΩΣΗ")</f>
        <v>0</v>
      </c>
      <c r="F10" s="11">
        <f>SUMIFS('ΗΣ ΑΣΤΥΠΑΛΑΙΑΣ'!$I$2:$I$100,'ΗΣ ΑΣΤΥΠΑΛΑΙΑΣ'!$T$2:$T$100,"ΕΛΛΙΠΗΣ",'ΗΣ ΑΣΤΥΠΑΛΑΙΑΣ'!$B$2:$B$100,"&lt;&gt;"&amp;"ΑΚΥΡΩΣΗ")</f>
        <v>0</v>
      </c>
      <c r="G10" s="10">
        <f>COUNTIFS('ΗΣ ΑΣΤΥΠΑΛΑΙΑΣ'!$T$2:$T$100,"ΠΛΗΡΗΣ",'ΗΣ ΑΣΤΥΠΑΛΑΙΑΣ'!$B$2:$B$100,"ΑΙΤΗΜΑ ΓΙΑ ΟΠΣ")</f>
        <v>0</v>
      </c>
      <c r="H10" s="11">
        <f>SUMIFS('ΗΣ ΑΣΤΥΠΑΛΑΙΑΣ'!$I$2:$I$100,'ΗΣ ΑΣΤΥΠΑΛΑΙΑΣ'!$T$2:$T$100,"ΠΛΗΡΗΣ",'ΗΣ ΑΣΤΥΠΑΛΑΙΑΣ'!$B$2:$B$100,"ΑΙΤΗΜΑ ΓΙΑ ΟΠΣ")</f>
        <v>0</v>
      </c>
      <c r="I10" s="10">
        <f>COUNTIFS('ΗΣ ΑΣΤΥΠΑΛΑΙΑΣ'!$Y$2:$Y$100,"&lt;&gt;",'ΗΣ ΑΣΤΥΠΑΛΑΙΑΣ'!$AB$2:$AB$100,"",'ΗΣ ΑΣΤΥΠΑΛΑΙΑΣ'!$B$2:$B$100,"&lt;&gt;"&amp;"ΑΚΥΡΩΣΗ")</f>
        <v>0</v>
      </c>
      <c r="J10" s="11">
        <f>SUMIFS('ΗΣ ΑΣΤΥΠΑΛΑΙΑΣ'!$I$2:$I$100,'ΗΣ ΑΣΤΥΠΑΛΑΙΑΣ'!$Y$2:$Y$100,"&lt;&gt;",'ΗΣ ΑΣΤΥΠΑΛΑΙΑΣ'!$AB$2:$AB$100,"",'ΗΣ ΑΣΤΥΠΑΛΑΙΑΣ'!$B$2:$B$100,"&lt;&gt;"&amp;"ΑΚΥΡΩΣΗ")</f>
        <v>0</v>
      </c>
      <c r="K10" s="10">
        <f>COUNTIFS('ΗΣ ΑΣΤΥΠΑΛΑΙΑΣ'!$AB$2:$AB$100,"&lt;&gt;",'ΗΣ ΑΣΤΥΠΑΛΑΙΑΣ'!$AD$2:$AD$100,"",'ΗΣ ΑΣΤΥΠΑΛΑΙΑΣ'!$B$2:$B$100,"&lt;&gt;"&amp;"ΑΚΥΡΩΣΗ")</f>
        <v>1</v>
      </c>
      <c r="L10" s="11">
        <f>SUMIFS('ΗΣ ΑΣΤΥΠΑΛΑΙΑΣ'!$I$2:$I$100,'ΗΣ ΑΣΤΥΠΑΛΑΙΑΣ'!$AB$2:$AB$100,"&lt;&gt;",'ΗΣ ΑΣΤΥΠΑΛΑΙΑΣ'!$AD$2:$AD$100,"",'ΗΣ ΑΣΤΥΠΑΛΑΙΑΣ'!$B$2:$B$100,"&lt;&gt;"&amp;"ΑΚΥΡΩΣΗ")</f>
        <v>3</v>
      </c>
      <c r="M10" s="10">
        <f>COUNTIFS('ΗΣ ΑΣΤΥΠΑΛΑΙΑΣ'!$AD$2:$AD$100,"&lt;&gt;",'ΗΣ ΑΣΤΥΠΑΛΑΙΑΣ'!$AE$2:$AE$100,"",'ΗΣ ΑΣΤΥΠΑΛΑΙΑΣ'!$B$2:$B$100,"&lt;&gt;"&amp;"ΑΚΥΡΩΣΗ")</f>
        <v>0</v>
      </c>
      <c r="N10" s="11">
        <f>SUMIFS('ΗΣ ΑΣΤΥΠΑΛΑΙΑΣ'!$I$2:$I$100,'ΗΣ ΑΣΤΥΠΑΛΑΙΑΣ'!$AD$2:$AD$100,"&lt;&gt;",'ΗΣ ΑΣΤΥΠΑΛΑΙΑΣ'!$AE$2:$AE$100,"",'ΗΣ ΑΣΤΥΠΑΛΑΙΑΣ'!$B$2:$B$100,"&lt;&gt;"&amp;"ΑΚΥΡΩΣΗ")</f>
        <v>0</v>
      </c>
      <c r="O10" s="10">
        <f>COUNTIFS('ΗΣ ΑΣΤΥΠΑΛΑΙΑΣ'!$AE$2:$AE$100,"&lt;&gt;",'ΗΣ ΑΣΤΥΠΑΛΑΙΑΣ'!$AH$2:$AH$100,"",'ΗΣ ΑΣΤΥΠΑΛΑΙΑΣ'!$B$2:$B$100,"&lt;&gt;"&amp;"ΑΚΥΡΩΣΗ")</f>
        <v>0</v>
      </c>
      <c r="P10" s="11">
        <f>SUMIFS('ΗΣ ΑΣΤΥΠΑΛΑΙΑΣ'!$I$2:$I$100,'ΗΣ ΑΣΤΥΠΑΛΑΙΑΣ'!$AE$2:$AE$100,"&lt;&gt;",'ΗΣ ΑΣΤΥΠΑΛΑΙΑΣ'!$AH$2:$AH$100,"",'ΗΣ ΑΣΤΥΠΑΛΑΙΑΣ'!$B$2:$B$100,"&lt;&gt;"&amp;"ΑΚΥΡΩΣΗ")</f>
        <v>0</v>
      </c>
      <c r="Q10" s="10">
        <f>COUNTIFS('ΗΣ ΑΣΤΥΠΑΛΑΙΑΣ'!$AH$2:$AH$100,"&lt;&gt;",'ΗΣ ΑΣΤΥΠΑΛΑΙΑΣ'!$B$2:$B$100,"&lt;&gt;"&amp;"ΑΚΥΡΩΣΗ")</f>
        <v>0</v>
      </c>
      <c r="R10" s="11">
        <f>SUMIFS('ΗΣ ΑΣΤΥΠΑΛΑΙΑΣ'!$I$2:$I$100,'ΗΣ ΑΣΤΥΠΑΛΑΙΑΣ'!$AH$2:$AH$100,"&lt;&gt;",'ΗΣ ΑΣΤΥΠΑΛΑΙΑΣ'!$B$2:$B$100,"&lt;&gt;"&amp;"ΑΚΥΡΩΣΗ")</f>
        <v>0</v>
      </c>
    </row>
    <row r="11" spans="1:18" x14ac:dyDescent="0.25">
      <c r="A11" s="9">
        <v>8</v>
      </c>
      <c r="B11" s="23" t="s">
        <v>20</v>
      </c>
      <c r="C11" s="11" t="s">
        <v>53</v>
      </c>
      <c r="D11" s="11" t="str">
        <f t="shared" si="0"/>
        <v>****</v>
      </c>
      <c r="E11" s="10">
        <f>COUNTIFS('ΗΣ ΓΑΥΔΟΥ'!$T$2:$T$100,"ΕΛΛΙΠΗΣ",'ΗΣ ΓΑΥΔΟΥ'!$B$2:$B$100,"&lt;&gt;"&amp;"ΑΚΥΡΩΣΗ")</f>
        <v>1</v>
      </c>
      <c r="F11" s="11">
        <f>SUMIFS('ΗΣ ΓΑΥΔΟΥ'!$I$2:$I$100,'ΗΣ ΓΑΥΔΟΥ'!$T$2:$T$100,"ΕΛΛΙΠΗΣ",'ΗΣ ΓΑΥΔΟΥ'!$B$2:$B$100,"&lt;&gt;"&amp;"ΑΚΥΡΩΣΗ")</f>
        <v>3.7999999999999999E-2</v>
      </c>
      <c r="G11" s="10">
        <f>COUNTIFS('ΗΣ ΓΑΥΔΟΥ'!$T$2:$T$100,"ΠΛΗΡΗΣ",'ΗΣ ΓΑΥΔΟΥ'!$B$2:$B$100,"ΑΙΤΗΜΑ ΓΙΑ ΟΠΣ")</f>
        <v>0</v>
      </c>
      <c r="H11" s="11">
        <f>SUMIFS('ΗΣ ΓΑΥΔΟΥ'!$I$2:$I$100,'ΗΣ ΓΑΥΔΟΥ'!$T$2:$T$100,"ΠΛΗΡΗΣ",'ΗΣ ΓΑΥΔΟΥ'!$B$2:$B$100,"ΑΙΤΗΜΑ ΓΙΑ ΟΠΣ")</f>
        <v>0</v>
      </c>
      <c r="I11" s="10">
        <f>COUNTIFS('ΗΣ ΓΑΥΔΟΥ'!$Y$2:$Y$100,"&lt;&gt;",'ΗΣ ΓΑΥΔΟΥ'!$AB$2:$AB$100,"",'ΗΣ ΓΑΥΔΟΥ'!$B$2:$B$100,"&lt;&gt;"&amp;"ΑΚΥΡΩΣΗ")</f>
        <v>1</v>
      </c>
      <c r="J11" s="11">
        <f>SUMIFS('ΗΣ ΓΑΥΔΟΥ'!$I$2:$I$100,'ΗΣ ΓΑΥΔΟΥ'!$Y$2:$Y$100,"&lt;&gt;",'ΗΣ ΓΑΥΔΟΥ'!$AB$2:$AB$100,"",'ΗΣ ΓΑΥΔΟΥ'!$B$2:$B$100,"&lt;&gt;"&amp;"ΑΚΥΡΩΣΗ")</f>
        <v>3.7999999999999999E-2</v>
      </c>
      <c r="K11" s="10">
        <f>COUNTIFS('ΗΣ ΓΑΥΔΟΥ'!$AB$2:$AB$100,"&lt;&gt;",'ΗΣ ΓΑΥΔΟΥ'!$AD$2:$AD$100,"",'ΗΣ ΓΑΥΔΟΥ'!$B$2:$B$100,"&lt;&gt;"&amp;"ΑΚΥΡΩΣΗ")</f>
        <v>0</v>
      </c>
      <c r="L11" s="11">
        <f>SUMIFS('ΗΣ ΓΑΥΔΟΥ'!$I$2:$I$100,'ΗΣ ΓΑΥΔΟΥ'!$AB$2:$AB$100,"&lt;&gt;",'ΗΣ ΓΑΥΔΟΥ'!$AD$2:$AD$100,"",'ΗΣ ΓΑΥΔΟΥ'!$B$2:$B$100,"&lt;&gt;"&amp;"ΑΚΥΡΩΣΗ")</f>
        <v>0</v>
      </c>
      <c r="M11" s="10">
        <f>COUNTIFS('ΗΣ ΓΑΥΔΟΥ'!$AD$2:$AD$100,"&lt;&gt;",'ΗΣ ΓΑΥΔΟΥ'!$AE$2:$AE$100,"",'ΗΣ ΓΑΥΔΟΥ'!$B$2:$B$100,"&lt;&gt;"&amp;"ΑΚΥΡΩΣΗ")</f>
        <v>0</v>
      </c>
      <c r="N11" s="11">
        <f>SUMIFS('ΗΣ ΓΑΥΔΟΥ'!$I$2:$I$100,'ΗΣ ΓΑΥΔΟΥ'!$AD$2:$AD$100,"&lt;&gt;",'ΗΣ ΓΑΥΔΟΥ'!$AE$2:$AE$100,"",'ΗΣ ΓΑΥΔΟΥ'!$B$2:$B$100,"&lt;&gt;"&amp;"ΑΚΥΡΩΣΗ")</f>
        <v>0</v>
      </c>
      <c r="O11" s="10">
        <f>COUNTIFS('ΗΣ ΓΑΥΔΟΥ'!$AE$2:$AE$100,"&lt;&gt;",'ΗΣ ΓΑΥΔΟΥ'!$AH$2:$AH$100,"",'ΗΣ ΓΑΥΔΟΥ'!$B$2:$B$100,"&lt;&gt;"&amp;"ΑΚΥΡΩΣΗ")</f>
        <v>0</v>
      </c>
      <c r="P11" s="11">
        <f>SUMIFS('ΗΣ ΓΑΥΔΟΥ'!$I$2:$I$100,'ΗΣ ΓΑΥΔΟΥ'!$AE$2:$AE$100,"&lt;&gt;",'ΗΣ ΓΑΥΔΟΥ'!$AH$2:$AH$100,"",'ΗΣ ΓΑΥΔΟΥ'!$B$2:$B$100,"&lt;&gt;"&amp;"ΑΚΥΡΩΣΗ")</f>
        <v>0</v>
      </c>
      <c r="Q11" s="10">
        <f>COUNTIFS('ΗΣ ΓΑΥΔΟΥ'!$AH$2:$AH$100,"&lt;&gt;",'ΗΣ ΓΑΥΔΟΥ'!$B$2:$B$100,"&lt;&gt;"&amp;"ΑΚΥΡΩΣΗ")</f>
        <v>0</v>
      </c>
      <c r="R11" s="11">
        <f>SUMIFS('ΗΣ ΓΑΥΔΟΥ'!$I$2:$I$100,'ΗΣ ΓΑΥΔΟΥ'!$AH$2:$AH$100,"&lt;&gt;",'ΗΣ ΓΑΥΔΟΥ'!$B$2:$B$100,"&lt;&gt;"&amp;"ΑΚΥΡΩΣΗ")</f>
        <v>0</v>
      </c>
    </row>
    <row r="12" spans="1:18" x14ac:dyDescent="0.25">
      <c r="A12" s="9">
        <v>9</v>
      </c>
      <c r="B12" s="23" t="s">
        <v>21</v>
      </c>
      <c r="C12" s="11" t="s">
        <v>49</v>
      </c>
      <c r="D12" s="11" t="str">
        <f t="shared" si="0"/>
        <v>**</v>
      </c>
      <c r="E12" s="10">
        <f>COUNTIFS('ΗΣ ΔΟΝΟΥΣΑΣ'!$T$2:$T$100,"ΕΛΛΙΠΗΣ",'ΗΣ ΔΟΝΟΥΣΑΣ'!$B$2:$B$100,"&lt;&gt;"&amp;"ΑΚΥΡΩΣΗ")</f>
        <v>2</v>
      </c>
      <c r="F12" s="11">
        <f>SUMIFS('ΗΣ ΔΟΝΟΥΣΑΣ'!$I$2:$I$100,'ΗΣ ΔΟΝΟΥΣΑΣ'!$T$2:$T$100,"ΕΛΛΙΠΗΣ",'ΗΣ ΔΟΝΟΥΣΑΣ'!$B$2:$B$100,"&lt;&gt;"&amp;"ΑΚΥΡΩΣΗ")</f>
        <v>0.12000000000000001</v>
      </c>
      <c r="G12" s="10">
        <f>COUNTIFS('ΗΣ ΔΟΝΟΥΣΑΣ'!$T$2:$T$100,"ΠΛΗΡΗΣ",'ΗΣ ΔΟΝΟΥΣΑΣ'!$B$2:$B$100,"ΑΙΤΗΜΑ ΓΙΑ ΟΠΣ")</f>
        <v>0</v>
      </c>
      <c r="H12" s="11">
        <f>SUMIFS('ΗΣ ΔΟΝΟΥΣΑΣ'!$I$2:$I$100,'ΗΣ ΔΟΝΟΥΣΑΣ'!$T$2:$T$100,"ΠΛΗΡΗΣ",'ΗΣ ΔΟΝΟΥΣΑΣ'!$B$2:$B$100,"ΑΙΤΗΜΑ ΓΙΑ ΟΠΣ")</f>
        <v>0</v>
      </c>
      <c r="I12" s="10">
        <f>COUNTIFS('ΗΣ ΔΟΝΟΥΣΑΣ'!$Y$2:$Y$100,"&lt;&gt;",'ΗΣ ΔΟΝΟΥΣΑΣ'!$AB$2:$AB$100,"",'ΗΣ ΔΟΝΟΥΣΑΣ'!$B$2:$B$100,"&lt;&gt;"&amp;"ΑΚΥΡΩΣΗ")</f>
        <v>1</v>
      </c>
      <c r="J12" s="11">
        <f>SUMIFS('ΗΣ ΔΟΝΟΥΣΑΣ'!$I$2:$I$100,'ΗΣ ΔΟΝΟΥΣΑΣ'!$Y$2:$Y$100,"&lt;&gt;",'ΗΣ ΔΟΝΟΥΣΑΣ'!$AB$2:$AB$100,"",'ΗΣ ΔΟΝΟΥΣΑΣ'!$B$2:$B$100,"&lt;&gt;"&amp;"ΑΚΥΡΩΣΗ")</f>
        <v>7.0000000000000007E-2</v>
      </c>
      <c r="K12" s="10">
        <f>COUNTIFS('ΗΣ ΔΟΝΟΥΣΑΣ'!$AB$2:$AB$100,"&lt;&gt;",'ΗΣ ΔΟΝΟΥΣΑΣ'!$AD$2:$AD$100,"",'ΗΣ ΔΟΝΟΥΣΑΣ'!$B$2:$B$100,"&lt;&gt;"&amp;"ΑΚΥΡΩΣΗ")</f>
        <v>0</v>
      </c>
      <c r="L12" s="11">
        <f>SUMIFS('ΗΣ ΔΟΝΟΥΣΑΣ'!$I$2:$I$100,'ΗΣ ΔΟΝΟΥΣΑΣ'!$AB$2:$AB$100,"&lt;&gt;",'ΗΣ ΔΟΝΟΥΣΑΣ'!$AD$2:$AD$100,"",'ΗΣ ΔΟΝΟΥΣΑΣ'!$B$2:$B$100,"&lt;&gt;"&amp;"ΑΚΥΡΩΣΗ")</f>
        <v>0</v>
      </c>
      <c r="M12" s="10">
        <f>COUNTIFS('ΗΣ ΔΟΝΟΥΣΑΣ'!$AD$2:$AD$100,"&lt;&gt;",'ΗΣ ΔΟΝΟΥΣΑΣ'!$AE$2:$AE$100,"",'ΗΣ ΔΟΝΟΥΣΑΣ'!$B$2:$B$100,"&lt;&gt;"&amp;"ΑΚΥΡΩΣΗ")</f>
        <v>0</v>
      </c>
      <c r="N12" s="11">
        <f>SUMIFS('ΗΣ ΔΟΝΟΥΣΑΣ'!$I$2:$I$100,'ΗΣ ΔΟΝΟΥΣΑΣ'!$AD$2:$AD$100,"&lt;&gt;",'ΗΣ ΔΟΝΟΥΣΑΣ'!$AE$2:$AE$100,"",'ΗΣ ΔΟΝΟΥΣΑΣ'!$B$2:$B$100,"&lt;&gt;"&amp;"ΑΚΥΡΩΣΗ")</f>
        <v>0</v>
      </c>
      <c r="O12" s="10">
        <f>COUNTIFS('ΗΣ ΔΟΝΟΥΣΑΣ'!$AE$2:$AE$100,"&lt;&gt;",'ΗΣ ΔΟΝΟΥΣΑΣ'!$AH$2:$AH$100,"",'ΗΣ ΔΟΝΟΥΣΑΣ'!$B$2:$B$100,"&lt;&gt;"&amp;"ΑΚΥΡΩΣΗ")</f>
        <v>0</v>
      </c>
      <c r="P12" s="11">
        <f>SUMIFS('ΗΣ ΔΟΝΟΥΣΑΣ'!$I$2:$I$100,'ΗΣ ΔΟΝΟΥΣΑΣ'!$AE$2:$AE$100,"&lt;&gt;",'ΗΣ ΔΟΝΟΥΣΑΣ'!$AH$2:$AH$100,"",'ΗΣ ΔΟΝΟΥΣΑΣ'!$B$2:$B$100,"&lt;&gt;"&amp;"ΑΚΥΡΩΣΗ")</f>
        <v>0</v>
      </c>
      <c r="Q12" s="10">
        <f>COUNTIFS('ΗΣ ΔΟΝΟΥΣΑΣ'!$AH$2:$AH$100,"&lt;&gt;",'ΗΣ ΔΟΝΟΥΣΑΣ'!$B$2:$B$100,"&lt;&gt;"&amp;"ΑΚΥΡΩΣΗ")</f>
        <v>0</v>
      </c>
      <c r="R12" s="11">
        <f>SUMIFS('ΗΣ ΔΟΝΟΥΣΑΣ'!$I$2:$I$100,'ΗΣ ΔΟΝΟΥΣΑΣ'!$AH$2:$AH$100,"&lt;&gt;",'ΗΣ ΔΟΝΟΥΣΑΣ'!$B$2:$B$100,"&lt;&gt;"&amp;"ΑΚΥΡΩΣΗ")</f>
        <v>0</v>
      </c>
    </row>
    <row r="13" spans="1:18" x14ac:dyDescent="0.25">
      <c r="A13" s="9">
        <v>10</v>
      </c>
      <c r="B13" s="23" t="s">
        <v>22</v>
      </c>
      <c r="C13" s="11" t="s">
        <v>53</v>
      </c>
      <c r="D13" s="11" t="str">
        <f t="shared" si="0"/>
        <v>****</v>
      </c>
      <c r="E13" s="10">
        <f>COUNTIFS('ΗΣ ΕΡΕΙΚΟΥΣΑΣ'!$T$2:$T$100,"ΕΛΛΙΠΗΣ",'ΗΣ ΕΡΕΙΚΟΥΣΑΣ'!$B$2:$B$100,"&lt;&gt;"&amp;"ΑΚΥΡΩΣΗ")</f>
        <v>0</v>
      </c>
      <c r="F13" s="11">
        <f>SUMIFS('ΗΣ ΕΡΕΙΚΟΥΣΑΣ'!$I$2:$I$100,'ΗΣ ΕΡΕΙΚΟΥΣΑΣ'!$T$2:$T$100,"ΕΛΛΙΠΗΣ",'ΗΣ ΕΡΕΙΚΟΥΣΑΣ'!$B$2:$B$100,"&lt;&gt;"&amp;"ΑΚΥΡΩΣΗ")</f>
        <v>0</v>
      </c>
      <c r="G13" s="10">
        <f>COUNTIFS('ΗΣ ΕΡΕΙΚΟΥΣΑΣ'!$T$2:$T$100,"ΠΛΗΡΗΣ",'ΗΣ ΕΡΕΙΚΟΥΣΑΣ'!$B$2:$B$100,"ΑΙΤΗΜΑ ΓΙΑ ΟΠΣ")</f>
        <v>0</v>
      </c>
      <c r="H13" s="11">
        <f>SUMIFS('ΗΣ ΕΡΕΙΚΟΥΣΑΣ'!$I$2:$I$100,'ΗΣ ΕΡΕΙΚΟΥΣΑΣ'!$T$2:$T$100,"ΠΛΗΡΗΣ",'ΗΣ ΕΡΕΙΚΟΥΣΑΣ'!$B$2:$B$100,"ΑΙΤΗΜΑ ΓΙΑ ΟΠΣ")</f>
        <v>0</v>
      </c>
      <c r="I13" s="10">
        <f>COUNTIFS('ΗΣ ΕΡΕΙΚΟΥΣΑΣ'!$Y$2:$Y$100,"&lt;&gt;",'ΗΣ ΕΡΕΙΚΟΥΣΑΣ'!$AB$2:$AB$100,"",'ΗΣ ΕΡΕΙΚΟΥΣΑΣ'!$B$2:$B$100,"&lt;&gt;"&amp;"ΑΚΥΡΩΣΗ")</f>
        <v>0</v>
      </c>
      <c r="J13" s="11">
        <f>SUMIFS('ΗΣ ΕΡΕΙΚΟΥΣΑΣ'!$I$2:$I$100,'ΗΣ ΕΡΕΙΚΟΥΣΑΣ'!$Y$2:$Y$100,"&lt;&gt;",'ΗΣ ΕΡΕΙΚΟΥΣΑΣ'!$AB$2:$AB$100,"",'ΗΣ ΕΡΕΙΚΟΥΣΑΣ'!$B$2:$B$100,"&lt;&gt;"&amp;"ΑΚΥΡΩΣΗ")</f>
        <v>0</v>
      </c>
      <c r="K13" s="10">
        <f>COUNTIFS('ΗΣ ΕΡΕΙΚΟΥΣΑΣ'!$AB$2:$AB$100,"&lt;&gt;",'ΗΣ ΕΡΕΙΚΟΥΣΑΣ'!$AD$2:$AD$100,"",'ΗΣ ΕΡΕΙΚΟΥΣΑΣ'!$B$2:$B$100,"&lt;&gt;"&amp;"ΑΚΥΡΩΣΗ")</f>
        <v>0</v>
      </c>
      <c r="L13" s="11">
        <f>SUMIFS('ΗΣ ΕΡΕΙΚΟΥΣΑΣ'!$I$2:$I$100,'ΗΣ ΕΡΕΙΚΟΥΣΑΣ'!$AB$2:$AB$100,"&lt;&gt;",'ΗΣ ΕΡΕΙΚΟΥΣΑΣ'!$AD$2:$AD$100,"",'ΗΣ ΕΡΕΙΚΟΥΣΑΣ'!$B$2:$B$100,"&lt;&gt;"&amp;"ΑΚΥΡΩΣΗ")</f>
        <v>0</v>
      </c>
      <c r="M13" s="10">
        <f>COUNTIFS('ΗΣ ΕΡΕΙΚΟΥΣΑΣ'!$AD$2:$AD$100,"&lt;&gt;",'ΗΣ ΕΡΕΙΚΟΥΣΑΣ'!$AE$2:$AE$100,"",'ΗΣ ΕΡΕΙΚΟΥΣΑΣ'!$B$2:$B$100,"&lt;&gt;"&amp;"ΑΚΥΡΩΣΗ")</f>
        <v>0</v>
      </c>
      <c r="N13" s="11">
        <f>SUMIFS('ΗΣ ΕΡΕΙΚΟΥΣΑΣ'!$I$2:$I$100,'ΗΣ ΕΡΕΙΚΟΥΣΑΣ'!$AD$2:$AD$100,"&lt;&gt;",'ΗΣ ΕΡΕΙΚΟΥΣΑΣ'!$AE$2:$AE$100,"",'ΗΣ ΕΡΕΙΚΟΥΣΑΣ'!$B$2:$B$100,"&lt;&gt;"&amp;"ΑΚΥΡΩΣΗ")</f>
        <v>0</v>
      </c>
      <c r="O13" s="10">
        <f>COUNTIFS('ΗΣ ΕΡΕΙΚΟΥΣΑΣ'!$AE$2:$AE$100,"&lt;&gt;",'ΗΣ ΕΡΕΙΚΟΥΣΑΣ'!$AH$2:$AH$100,"",'ΗΣ ΕΡΕΙΚΟΥΣΑΣ'!$B$2:$B$100,"&lt;&gt;"&amp;"ΑΚΥΡΩΣΗ")</f>
        <v>0</v>
      </c>
      <c r="P13" s="11">
        <f>SUMIFS('ΗΣ ΕΡΕΙΚΟΥΣΑΣ'!$I$2:$I$100,'ΗΣ ΕΡΕΙΚΟΥΣΑΣ'!$AE$2:$AE$100,"&lt;&gt;",'ΗΣ ΕΡΕΙΚΟΥΣΑΣ'!$AH$2:$AH$100,"",'ΗΣ ΕΡΕΙΚΟΥΣΑΣ'!$B$2:$B$100,"&lt;&gt;"&amp;"ΑΚΥΡΩΣΗ")</f>
        <v>0</v>
      </c>
      <c r="Q13" s="10">
        <f>COUNTIFS('ΗΣ ΕΡΕΙΚΟΥΣΑΣ'!$AH$2:$AH$100,"&lt;&gt;",'ΗΣ ΕΡΕΙΚΟΥΣΑΣ'!$B$2:$B$100,"&lt;&gt;"&amp;"ΑΚΥΡΩΣΗ")</f>
        <v>0</v>
      </c>
      <c r="R13" s="11">
        <f>SUMIFS('ΗΣ ΕΡΕΙΚΟΥΣΑΣ'!$I$2:$I$100,'ΗΣ ΕΡΕΙΚΟΥΣΑΣ'!$AH$2:$AH$100,"&lt;&gt;",'ΗΣ ΕΡΕΙΚΟΥΣΑΣ'!$B$2:$B$100,"&lt;&gt;"&amp;"ΑΚΥΡΩΣΗ")</f>
        <v>0</v>
      </c>
    </row>
    <row r="14" spans="1:18" x14ac:dyDescent="0.25">
      <c r="A14" s="9">
        <v>11</v>
      </c>
      <c r="B14" s="23" t="s">
        <v>23</v>
      </c>
      <c r="C14" s="11">
        <v>8</v>
      </c>
      <c r="D14" s="11" t="e">
        <f>C14-L14-N14-P14-R14</f>
        <v>#REF!</v>
      </c>
      <c r="E14" s="10" t="e">
        <f>COUNTIFS(#REF!,"ΕΛΛΙΠΗΣ",#REF!,"&lt;&gt;"&amp;"ΑΚΥΡΩΣΗ")</f>
        <v>#REF!</v>
      </c>
      <c r="F14" s="11" t="e">
        <f>SUMIFS(#REF!,#REF!,"ΕΛΛΙΠΗΣ",#REF!,"&lt;&gt;"&amp;"ΑΚΥΡΩΣΗ")</f>
        <v>#REF!</v>
      </c>
      <c r="G14" s="10" t="e">
        <f>COUNTIFS(#REF!,"ΠΛΗΡΗΣ",#REF!,"ΑΙΤΗΜΑ ΓΙΑ ΟΠΣ")</f>
        <v>#REF!</v>
      </c>
      <c r="H14" s="11" t="e">
        <f>SUMIFS(#REF!,#REF!,"ΠΛΗΡΗΣ",#REF!,"ΑΙΤΗΜΑ ΓΙΑ ΟΠΣ")</f>
        <v>#REF!</v>
      </c>
      <c r="I14" s="10" t="e">
        <f>COUNTIFS(#REF!,"&lt;&gt;",#REF!,"",#REF!,"&lt;&gt;"&amp;"ΑΚΥΡΩΣΗ")</f>
        <v>#REF!</v>
      </c>
      <c r="J14" s="11" t="e">
        <f>SUMIFS(#REF!,#REF!,"&lt;&gt;",#REF!,"",#REF!,"&lt;&gt;"&amp;"ΑΚΥΡΩΣΗ")</f>
        <v>#REF!</v>
      </c>
      <c r="K14" s="10" t="e">
        <f>COUNTIFS(#REF!,"&lt;&gt;",#REF!,"",#REF!,"&lt;&gt;"&amp;"ΑΚΥΡΩΣΗ")</f>
        <v>#REF!</v>
      </c>
      <c r="L14" s="11" t="e">
        <f>SUMIFS(#REF!,#REF!,"&lt;&gt;",#REF!,"",#REF!,"&lt;&gt;"&amp;"ΑΚΥΡΩΣΗ")</f>
        <v>#REF!</v>
      </c>
      <c r="M14" s="10" t="e">
        <f>COUNTIFS(#REF!,"&lt;&gt;",#REF!,"",#REF!,"&lt;&gt;"&amp;"ΑΚΥΡΩΣΗ")</f>
        <v>#REF!</v>
      </c>
      <c r="N14" s="11" t="e">
        <f>SUMIFS(#REF!,#REF!,"&lt;&gt;",#REF!,"",#REF!,"&lt;&gt;"&amp;"ΑΚΥΡΩΣΗ")</f>
        <v>#REF!</v>
      </c>
      <c r="O14" s="10" t="e">
        <f>COUNTIFS(#REF!,"&lt;&gt;",#REF!,"",#REF!,"&lt;&gt;"&amp;"ΑΚΥΡΩΣΗ")</f>
        <v>#REF!</v>
      </c>
      <c r="P14" s="11" t="e">
        <f>SUMIFS(#REF!,#REF!,"&lt;&gt;",#REF!,"",#REF!,"&lt;&gt;"&amp;"ΑΚΥΡΩΣΗ")</f>
        <v>#REF!</v>
      </c>
      <c r="Q14" s="10" t="e">
        <f>COUNTIFS(#REF!,"&lt;&gt;",#REF!,"&lt;&gt;"&amp;"ΑΚΥΡΩΣΗ")</f>
        <v>#REF!</v>
      </c>
      <c r="R14" s="11" t="e">
        <f>SUMIFS(#REF!,#REF!,"&lt;&gt;",#REF!,"&lt;&gt;"&amp;"ΑΚΥΡΩΣΗ")</f>
        <v>#REF!</v>
      </c>
    </row>
    <row r="15" spans="1:18" x14ac:dyDescent="0.25">
      <c r="A15" s="9">
        <v>12</v>
      </c>
      <c r="B15" s="23" t="s">
        <v>24</v>
      </c>
      <c r="C15" s="11">
        <v>2.5499999999999998</v>
      </c>
      <c r="D15" s="11">
        <f>C15-L15-N15-P15-R15</f>
        <v>0</v>
      </c>
      <c r="E15" s="10">
        <f>COUNTIFS('ΗΣ ΙΚΑΡΙΑΣ'!$T$2:$T$100,"ΕΛΛΙΠΗΣ",'ΗΣ ΙΚΑΡΙΑΣ'!$B$2:$B$100,"&lt;&gt;"&amp;"ΑΚΥΡΩΣΗ")</f>
        <v>0</v>
      </c>
      <c r="F15" s="11">
        <f>SUMIFS('ΗΣ ΙΚΑΡΙΑΣ'!$I$2:$I$100,'ΗΣ ΙΚΑΡΙΑΣ'!$T$2:$T$100,"ΕΛΛΙΠΗΣ",'ΗΣ ΙΚΑΡΙΑΣ'!$B$2:$B$100,"&lt;&gt;"&amp;"ΑΚΥΡΩΣΗ")</f>
        <v>0</v>
      </c>
      <c r="G15" s="10">
        <f>COUNTIFS('ΗΣ ΙΚΑΡΙΑΣ'!$T$2:$T$100,"ΠΛΗΡΗΣ",'ΗΣ ΙΚΑΡΙΑΣ'!$B$2:$B$100,"ΑΙΤΗΜΑ ΓΙΑ ΟΠΣ")</f>
        <v>0</v>
      </c>
      <c r="H15" s="11">
        <f>SUMIFS('ΗΣ ΙΚΑΡΙΑΣ'!$I$2:$I$100,'ΗΣ ΙΚΑΡΙΑΣ'!$T$2:$T$100,"ΠΛΗΡΗΣ",'ΗΣ ΙΚΑΡΙΑΣ'!$B$2:$B$100,"ΑΙΤΗΜΑ ΓΙΑ ΟΠΣ")</f>
        <v>0</v>
      </c>
      <c r="I15" s="10">
        <f>COUNTIFS('ΗΣ ΙΚΑΡΙΑΣ'!$Y$2:$Y$100,"&lt;&gt;",'ΗΣ ΙΚΑΡΙΑΣ'!$AB$2:$AB$100,"",'ΗΣ ΙΚΑΡΙΑΣ'!$B$2:$B$100,"&lt;&gt;"&amp;"ΑΚΥΡΩΣΗ")</f>
        <v>0</v>
      </c>
      <c r="J15" s="11">
        <f>SUMIFS('ΗΣ ΙΚΑΡΙΑΣ'!$I$2:$I$100,'ΗΣ ΙΚΑΡΙΑΣ'!$Y$2:$Y$100,"&lt;&gt;",'ΗΣ ΙΚΑΡΙΑΣ'!$AB$2:$AB$100,"",'ΗΣ ΙΚΑΡΙΑΣ'!$B$2:$B$100,"&lt;&gt;"&amp;"ΑΚΥΡΩΣΗ")</f>
        <v>0</v>
      </c>
      <c r="K15" s="10">
        <f>COUNTIFS('ΗΣ ΙΚΑΡΙΑΣ'!$AB$2:$AB$100,"&lt;&gt;",'ΗΣ ΙΚΑΡΙΑΣ'!$AD$2:$AD$100,"",'ΗΣ ΙΚΑΡΙΑΣ'!$B$2:$B$100,"&lt;&gt;"&amp;"ΑΚΥΡΩΣΗ")</f>
        <v>0</v>
      </c>
      <c r="L15" s="11">
        <f>SUMIFS('ΗΣ ΙΚΑΡΙΑΣ'!$I$2:$I$100,'ΗΣ ΙΚΑΡΙΑΣ'!$AB$2:$AB$100,"&lt;&gt;",'ΗΣ ΙΚΑΡΙΑΣ'!$AD$2:$AD$100,"",'ΗΣ ΙΚΑΡΙΑΣ'!$B$2:$B$100,"&lt;&gt;"&amp;"ΑΚΥΡΩΣΗ")</f>
        <v>0</v>
      </c>
      <c r="M15" s="10">
        <f>COUNTIFS('ΗΣ ΙΚΑΡΙΑΣ'!$AD$2:$AD$100,"&lt;&gt;",'ΗΣ ΙΚΑΡΙΑΣ'!$AE$2:$AE$100,"",'ΗΣ ΙΚΑΡΙΑΣ'!$B$2:$B$100,"&lt;&gt;"&amp;"ΑΚΥΡΩΣΗ")</f>
        <v>0</v>
      </c>
      <c r="N15" s="11">
        <f>SUMIFS('ΗΣ ΙΚΑΡΙΑΣ'!$I$2:$I$100,'ΗΣ ΙΚΑΡΙΑΣ'!$AD$2:$AD$100,"&lt;&gt;",'ΗΣ ΙΚΑΡΙΑΣ'!$AE$2:$AE$100,"",'ΗΣ ΙΚΑΡΙΑΣ'!$B$2:$B$100,"&lt;&gt;"&amp;"ΑΚΥΡΩΣΗ")</f>
        <v>0</v>
      </c>
      <c r="O15" s="10">
        <f>COUNTIFS('ΗΣ ΙΚΑΡΙΑΣ'!$AE$2:$AE$100,"&lt;&gt;",'ΗΣ ΙΚΑΡΙΑΣ'!$AH$2:$AH$100,"",'ΗΣ ΙΚΑΡΙΑΣ'!$B$2:$B$100,"&lt;&gt;"&amp;"ΑΚΥΡΩΣΗ")</f>
        <v>0</v>
      </c>
      <c r="P15" s="11">
        <f>SUMIFS('ΗΣ ΙΚΑΡΙΑΣ'!$I$2:$I$100,'ΗΣ ΙΚΑΡΙΑΣ'!$AE$2:$AE$100,"&lt;&gt;",'ΗΣ ΙΚΑΡΙΑΣ'!$AH$2:$AH$100,"",'ΗΣ ΙΚΑΡΙΑΣ'!$B$2:$B$100,"&lt;&gt;"&amp;"ΑΚΥΡΩΣΗ")</f>
        <v>0</v>
      </c>
      <c r="Q15" s="10">
        <f>COUNTIFS('ΗΣ ΙΚΑΡΙΑΣ'!$AH$2:$AH$100,"&lt;&gt;",'ΗΣ ΙΚΑΡΙΑΣ'!$B$2:$B$100,"&lt;&gt;"&amp;"ΑΚΥΡΩΣΗ")</f>
        <v>1</v>
      </c>
      <c r="R15" s="11">
        <f>SUMIFS('ΗΣ ΙΚΑΡΙΑΣ'!$I$2:$I$100,'ΗΣ ΙΚΑΡΙΑΣ'!$AH$2:$AH$100,"&lt;&gt;",'ΗΣ ΙΚΑΡΙΑΣ'!$B$2:$B$100,"&lt;&gt;"&amp;"ΑΚΥΡΩΣΗ")</f>
        <v>2.5499999999999998</v>
      </c>
    </row>
    <row r="16" spans="1:18" x14ac:dyDescent="0.25">
      <c r="A16" s="9">
        <v>13</v>
      </c>
      <c r="B16" s="23" t="s">
        <v>25</v>
      </c>
      <c r="C16" s="15" t="s">
        <v>54</v>
      </c>
      <c r="D16" s="11" t="str">
        <f>C16</f>
        <v>1,6 (2)</v>
      </c>
      <c r="E16" s="10">
        <f>COUNTIFS('ΗΣ ΚΑΡΠΑΘΟΥ'!$T$2:$T$100,"ΕΛΛΙΠΗΣ",'ΗΣ ΚΑΡΠΑΘΟΥ'!$B$2:$B$100,"&lt;&gt;"&amp;"ΑΚΥΡΩΣΗ")</f>
        <v>0</v>
      </c>
      <c r="F16" s="11">
        <f>SUMIFS('ΗΣ ΚΑΡΠΑΘΟΥ'!$I$2:$I$100,'ΗΣ ΚΑΡΠΑΘΟΥ'!$T$2:$T$100,"ΕΛΛΙΠΗΣ",'ΗΣ ΚΑΡΠΑΘΟΥ'!$B$2:$B$100,"&lt;&gt;"&amp;"ΑΚΥΡΩΣΗ")</f>
        <v>0</v>
      </c>
      <c r="G16" s="10">
        <f>COUNTIFS('ΗΣ ΚΑΡΠΑΘΟΥ'!$T$2:$T$100,"ΠΛΗΡΗΣ",'ΗΣ ΚΑΡΠΑΘΟΥ'!$B$2:$B$100,"ΑΙΤΗΜΑ ΓΙΑ ΟΠΣ")</f>
        <v>1</v>
      </c>
      <c r="H16" s="11">
        <f>SUMIFS('ΗΣ ΚΑΡΠΑΘΟΥ'!$I$2:$I$100,'ΗΣ ΚΑΡΠΑΘΟΥ'!$T$2:$T$100,"ΠΛΗΡΗΣ",'ΗΣ ΚΑΡΠΑΘΟΥ'!$B$2:$B$100,"ΑΙΤΗΜΑ ΓΙΑ ΟΠΣ")</f>
        <v>3.75</v>
      </c>
      <c r="I16" s="10">
        <f>COUNTIFS('ΗΣ ΚΑΡΠΑΘΟΥ'!$Y$2:$Y$100,"&lt;&gt;",'ΗΣ ΚΑΡΠΑΘΟΥ'!$AB$2:$AB$100,"",'ΗΣ ΚΑΡΠΑΘΟΥ'!$B$2:$B$100,"&lt;&gt;"&amp;"ΑΚΥΡΩΣΗ")</f>
        <v>0</v>
      </c>
      <c r="J16" s="11">
        <f>SUMIFS('ΗΣ ΚΑΡΠΑΘΟΥ'!$I$2:$I$100,'ΗΣ ΚΑΡΠΑΘΟΥ'!$Y$2:$Y$100,"&lt;&gt;",'ΗΣ ΚΑΡΠΑΘΟΥ'!$AB$2:$AB$100,"",'ΗΣ ΚΑΡΠΑΘΟΥ'!$B$2:$B$100,"&lt;&gt;"&amp;"ΑΚΥΡΩΣΗ")</f>
        <v>0</v>
      </c>
      <c r="K16" s="10">
        <f>COUNTIFS('ΗΣ ΚΑΡΠΑΘΟΥ'!$AB$2:$AB$100,"&lt;&gt;",'ΗΣ ΚΑΡΠΑΘΟΥ'!$AD$2:$AD$100,"",'ΗΣ ΚΑΡΠΑΘΟΥ'!$B$2:$B$100,"&lt;&gt;"&amp;"ΑΚΥΡΩΣΗ")</f>
        <v>0</v>
      </c>
      <c r="L16" s="11">
        <f>SUMIFS('ΗΣ ΚΑΡΠΑΘΟΥ'!$I$2:$I$100,'ΗΣ ΚΑΡΠΑΘΟΥ'!$AB$2:$AB$100,"&lt;&gt;",'ΗΣ ΚΑΡΠΑΘΟΥ'!$AD$2:$AD$100,"",'ΗΣ ΚΑΡΠΑΘΟΥ'!$B$2:$B$100,"&lt;&gt;"&amp;"ΑΚΥΡΩΣΗ")</f>
        <v>0</v>
      </c>
      <c r="M16" s="10">
        <f>COUNTIFS('ΗΣ ΚΑΡΠΑΘΟΥ'!$AD$2:$AD$100,"&lt;&gt;",'ΗΣ ΚΑΡΠΑΘΟΥ'!$AE$2:$AE$100,"",'ΗΣ ΚΑΡΠΑΘΟΥ'!$B$2:$B$100,"&lt;&gt;"&amp;"ΑΚΥΡΩΣΗ")</f>
        <v>0</v>
      </c>
      <c r="N16" s="11">
        <f>SUMIFS('ΗΣ ΚΑΡΠΑΘΟΥ'!$I$2:$I$100,'ΗΣ ΚΑΡΠΑΘΟΥ'!$AD$2:$AD$100,"&lt;&gt;",'ΗΣ ΚΑΡΠΑΘΟΥ'!$AE$2:$AE$100,"",'ΗΣ ΚΑΡΠΑΘΟΥ'!$B$2:$B$100,"&lt;&gt;"&amp;"ΑΚΥΡΩΣΗ")</f>
        <v>0</v>
      </c>
      <c r="O16" s="10">
        <f>COUNTIFS('ΗΣ ΚΑΡΠΑΘΟΥ'!$AE$2:$AE$100,"&lt;&gt;",'ΗΣ ΚΑΡΠΑΘΟΥ'!$AH$2:$AH$100,"",'ΗΣ ΚΑΡΠΑΘΟΥ'!$B$2:$B$100,"&lt;&gt;"&amp;"ΑΚΥΡΩΣΗ")</f>
        <v>0</v>
      </c>
      <c r="P16" s="11">
        <f>SUMIFS('ΗΣ ΚΑΡΠΑΘΟΥ'!$I$2:$I$100,'ΗΣ ΚΑΡΠΑΘΟΥ'!$AE$2:$AE$100,"&lt;&gt;",'ΗΣ ΚΑΡΠΑΘΟΥ'!$AH$2:$AH$100,"",'ΗΣ ΚΑΡΠΑΘΟΥ'!$B$2:$B$100,"&lt;&gt;"&amp;"ΑΚΥΡΩΣΗ")</f>
        <v>0</v>
      </c>
      <c r="Q16" s="10">
        <f>COUNTIFS('ΗΣ ΚΑΡΠΑΘΟΥ'!$AH$2:$AH$100,"&lt;&gt;",'ΗΣ ΚΑΡΠΑΘΟΥ'!$B$2:$B$100,"&lt;&gt;"&amp;"ΑΚΥΡΩΣΗ")</f>
        <v>0</v>
      </c>
      <c r="R16" s="11">
        <f>SUMIFS('ΗΣ ΚΑΡΠΑΘΟΥ'!$I$2:$I$100,'ΗΣ ΚΑΡΠΑΘΟΥ'!$AH$2:$AH$100,"&lt;&gt;",'ΗΣ ΚΑΡΠΑΘΟΥ'!$B$2:$B$100,"&lt;&gt;"&amp;"ΑΚΥΡΩΣΗ")</f>
        <v>0</v>
      </c>
    </row>
    <row r="17" spans="1:18" x14ac:dyDescent="0.25">
      <c r="A17" s="9">
        <v>14</v>
      </c>
      <c r="B17" s="23" t="s">
        <v>26</v>
      </c>
      <c r="C17" s="11">
        <v>0.65</v>
      </c>
      <c r="D17" s="11" t="e">
        <f>C17-L17-N17-P17-R17</f>
        <v>#REF!</v>
      </c>
      <c r="E17" s="10" t="e">
        <f>COUNTIFS(#REF!,"ΕΛΛΙΠΗΣ",#REF!,"&lt;&gt;"&amp;"ΑΚΥΡΩΣΗ")</f>
        <v>#REF!</v>
      </c>
      <c r="F17" s="11" t="e">
        <f>SUMIFS(#REF!,#REF!,"ΕΛΛΙΠΗΣ",#REF!,"&lt;&gt;"&amp;"ΑΚΥΡΩΣΗ")</f>
        <v>#REF!</v>
      </c>
      <c r="G17" s="10" t="e">
        <f>COUNTIFS(#REF!,"ΠΛΗΡΗΣ",#REF!,"ΑΙΤΗΜΑ ΓΙΑ ΟΠΣ")</f>
        <v>#REF!</v>
      </c>
      <c r="H17" s="11" t="e">
        <f>SUMIFS(#REF!,#REF!,"ΠΛΗΡΗΣ",#REF!,"ΑΙΤΗΜΑ ΓΙΑ ΟΠΣ")</f>
        <v>#REF!</v>
      </c>
      <c r="I17" s="10" t="e">
        <f>COUNTIFS(#REF!,"&lt;&gt;",#REF!,"",#REF!,"&lt;&gt;"&amp;"ΑΚΥΡΩΣΗ")</f>
        <v>#REF!</v>
      </c>
      <c r="J17" s="11" t="e">
        <f>SUMIFS(#REF!,#REF!,"&lt;&gt;",#REF!,"",#REF!,"&lt;&gt;"&amp;"ΑΚΥΡΩΣΗ")</f>
        <v>#REF!</v>
      </c>
      <c r="K17" s="10" t="e">
        <f>COUNTIFS(#REF!,"&lt;&gt;",#REF!,"",#REF!,"&lt;&gt;"&amp;"ΑΚΥΡΩΣΗ")</f>
        <v>#REF!</v>
      </c>
      <c r="L17" s="11" t="e">
        <f>SUMIFS(#REF!,#REF!,"&lt;&gt;",#REF!,"",#REF!,"&lt;&gt;"&amp;"ΑΚΥΡΩΣΗ")</f>
        <v>#REF!</v>
      </c>
      <c r="M17" s="10" t="e">
        <f>COUNTIFS(#REF!,"&lt;&gt;",#REF!,"",#REF!,"&lt;&gt;"&amp;"ΑΚΥΡΩΣΗ")</f>
        <v>#REF!</v>
      </c>
      <c r="N17" s="11" t="e">
        <f>SUMIFS(#REF!,#REF!,"&lt;&gt;",#REF!,"",#REF!,"&lt;&gt;"&amp;"ΑΚΥΡΩΣΗ")</f>
        <v>#REF!</v>
      </c>
      <c r="O17" s="10" t="e">
        <f>COUNTIFS(#REF!,"&lt;&gt;",#REF!,"",#REF!,"&lt;&gt;"&amp;"ΑΚΥΡΩΣΗ")</f>
        <v>#REF!</v>
      </c>
      <c r="P17" s="11" t="e">
        <f>SUMIFS(#REF!,#REF!,"&lt;&gt;",#REF!,"",#REF!,"&lt;&gt;"&amp;"ΑΚΥΡΩΣΗ")</f>
        <v>#REF!</v>
      </c>
      <c r="Q17" s="10" t="e">
        <f>COUNTIFS(#REF!,"&lt;&gt;",#REF!,"&lt;&gt;"&amp;"ΑΚΥΡΩΣΗ")</f>
        <v>#REF!</v>
      </c>
      <c r="R17" s="11" t="e">
        <f>SUMIFS(#REF!,#REF!,"&lt;&gt;",#REF!,"&lt;&gt;"&amp;"ΑΚΥΡΩΣΗ")</f>
        <v>#REF!</v>
      </c>
    </row>
    <row r="18" spans="1:18" x14ac:dyDescent="0.25">
      <c r="A18" s="9">
        <v>15</v>
      </c>
      <c r="B18" s="23" t="s">
        <v>27</v>
      </c>
      <c r="C18" s="11">
        <v>11</v>
      </c>
      <c r="D18" s="11">
        <f>C18-L18-N18-P18-R18</f>
        <v>10.6</v>
      </c>
      <c r="E18" s="10">
        <f>COUNTIFS('ΗΣ KΩ ΚΑΛΥΜΝΟΥ'!$T$2:$T$102,"ΕΛΛΙΠΗΣ",'ΗΣ KΩ ΚΑΛΥΜΝΟΥ'!$B$2:$B$102,"&lt;&gt;"&amp;"ΑΚΥΡΩΣΗ")</f>
        <v>28</v>
      </c>
      <c r="F18" s="11">
        <f>SUMIFS('ΗΣ KΩ ΚΑΛΥΜΝΟΥ'!$I$2:$I$102,'ΗΣ KΩ ΚΑΛΥΜΝΟΥ'!$T$2:$T$102,"ΕΛΛΙΠΗΣ",'ΗΣ KΩ ΚΑΛΥΜΝΟΥ'!$B$2:$B$102,"&lt;&gt;"&amp;"ΑΚΥΡΩΣΗ")</f>
        <v>12.550000000000004</v>
      </c>
      <c r="G18" s="10">
        <f>COUNTIFS('ΗΣ KΩ ΚΑΛΥΜΝΟΥ'!$T$2:$T$102,"ΠΛΗΡΗΣ",'ΗΣ KΩ ΚΑΛΥΜΝΟΥ'!$B$2:$B$102,"ΑΙΤΗΜΑ ΓΙΑ ΟΠΣ")</f>
        <v>1</v>
      </c>
      <c r="H18" s="15">
        <f>SUMIFS('ΗΣ KΩ ΚΑΛΥΜΝΟΥ'!$I$2:$I$102,'ΗΣ KΩ ΚΑΛΥΜΝΟΥ'!$T$2:$T$102,"ΠΛΗΡΗΣ",'ΗΣ KΩ ΚΑΛΥΜΝΟΥ'!$B$2:$B$102,"ΑΙΤΗΜΑ ΓΙΑ ΟΠΣ")</f>
        <v>1</v>
      </c>
      <c r="I18" s="16">
        <f>COUNTIFS('ΗΣ KΩ ΚΑΛΥΜΝΟΥ'!$Y$2:$Y$102,"&lt;&gt;",'ΗΣ KΩ ΚΑΛΥΜΝΟΥ'!$AB$2:$AB$102,"",'ΗΣ KΩ ΚΑΛΥΜΝΟΥ'!$B$2:$B$102,"&lt;&gt;"&amp;"ΑΚΥΡΩΣΗ")</f>
        <v>2</v>
      </c>
      <c r="J18" s="15">
        <f>SUMIFS('ΗΣ KΩ ΚΑΛΥΜΝΟΥ'!$I2:$I102,'ΗΣ KΩ ΚΑΛΥΜΝΟΥ'!$Y$2:$Y$102,"&lt;&gt;",'ΗΣ KΩ ΚΑΛΥΜΝΟΥ'!$AB$2:$AB$102,"",'ΗΣ KΩ ΚΑΛΥΜΝΟΥ'!$B$2:$B$102,"&lt;&gt;"&amp;"ΑΚΥΡΩΣΗ")</f>
        <v>1.8</v>
      </c>
      <c r="K18" s="16">
        <f>COUNTIFS('ΗΣ KΩ ΚΑΛΥΜΝΟΥ'!$AB$2:$AB$102,"&lt;&gt;",'ΗΣ KΩ ΚΑΛΥΜΝΟΥ'!$AD$2:$AD$102,"",'ΗΣ KΩ ΚΑΛΥΜΝΟΥ'!$B$2:$B$102,"&lt;&gt;"&amp;"ΑΚΥΡΩΣΗ")</f>
        <v>0</v>
      </c>
      <c r="L18" s="15">
        <f>SUMIFS('ΗΣ KΩ ΚΑΛΥΜΝΟΥ'!$I$2:$I$102,'ΗΣ KΩ ΚΑΛΥΜΝΟΥ'!$AB$2:$AB$102,"&lt;&gt;",'ΗΣ KΩ ΚΑΛΥΜΝΟΥ'!$AD$2:$AD$102,"",'ΗΣ KΩ ΚΑΛΥΜΝΟΥ'!$B$2:$B$102,"&lt;&gt;"&amp;"ΑΚΥΡΩΣΗ")</f>
        <v>0</v>
      </c>
      <c r="M18" s="16">
        <f>COUNTIFS('ΗΣ KΩ ΚΑΛΥΜΝΟΥ'!$AD$2:$AD$102,"&lt;&gt;",'ΗΣ KΩ ΚΑΛΥΜΝΟΥ'!$AE$2:$AE$102,"",'ΗΣ KΩ ΚΑΛΥΜΝΟΥ'!$B$2:$B$102,"&lt;&gt;"&amp;"ΑΚΥΡΩΣΗ")</f>
        <v>0</v>
      </c>
      <c r="N18" s="15">
        <f>SUMIFS('ΗΣ KΩ ΚΑΛΥΜΝΟΥ'!$I$2:$I$102,'ΗΣ KΩ ΚΑΛΥΜΝΟΥ'!$AD$2:$AD$102,"&lt;&gt;",'ΗΣ KΩ ΚΑΛΥΜΝΟΥ'!$AE$2:$AE$102,"",'ΗΣ KΩ ΚΑΛΥΜΝΟΥ'!$B$2:$B$102,"&lt;&gt;"&amp;"ΑΚΥΡΩΣΗ")</f>
        <v>0</v>
      </c>
      <c r="O18" s="16">
        <f>COUNTIFS('ΗΣ KΩ ΚΑΛΥΜΝΟΥ'!$AE$2:$AE$102,"&lt;&gt;",'ΗΣ KΩ ΚΑΛΥΜΝΟΥ'!$AH$2:$AH$102,"",'ΗΣ KΩ ΚΑΛΥΜΝΟΥ'!$B$2:$B$102,"&lt;&gt;"&amp;"ΑΚΥΡΩΣΗ")</f>
        <v>0</v>
      </c>
      <c r="P18" s="15">
        <f>SUMIFS('ΗΣ KΩ ΚΑΛΥΜΝΟΥ'!$I$2:$I$102,'ΗΣ KΩ ΚΑΛΥΜΝΟΥ'!$AE$2:$AE$102,"&lt;&gt;",'ΗΣ KΩ ΚΑΛΥΜΝΟΥ'!$AH$2:$AH$102,"",'ΗΣ KΩ ΚΑΛΥΜΝΟΥ'!$B$2:$B$102,"&lt;&gt;"&amp;"ΑΚΥΡΩΣΗ")</f>
        <v>0</v>
      </c>
      <c r="Q18" s="16">
        <f>COUNTIFS('ΗΣ KΩ ΚΑΛΥΜΝΟΥ'!$AH$2:$AH$102,"&lt;&gt;",'ΗΣ KΩ ΚΑΛΥΜΝΟΥ'!$B$2:$B$102,"&lt;&gt;"&amp;"ΑΚΥΡΩΣΗ")</f>
        <v>1</v>
      </c>
      <c r="R18" s="15">
        <f>SUMIFS('ΗΣ KΩ ΚΑΛΥΜΝΟΥ'!$I$2:$I$102,'ΗΣ KΩ ΚΑΛΥΜΝΟΥ'!$AH$2:$AH$102,"&lt;&gt;",'ΗΣ KΩ ΚΑΛΥΜΝΟΥ'!$B$2:$B$102,"&lt;&gt;"&amp;"ΑΚΥΡΩΣΗ")</f>
        <v>0.4</v>
      </c>
    </row>
    <row r="19" spans="1:18" x14ac:dyDescent="0.25">
      <c r="A19" s="9">
        <v>16</v>
      </c>
      <c r="B19" s="23" t="s">
        <v>28</v>
      </c>
      <c r="C19" s="11" t="s">
        <v>55</v>
      </c>
      <c r="D19" s="11" t="str">
        <f>C19</f>
        <v>*****</v>
      </c>
      <c r="E19" s="10">
        <f>COUNTIFS('ΗΣ ΛΕΣΒΟΥ'!$T$2:$T$99,"ΕΛΛΙΠΗΣ",'ΗΣ ΛΕΣΒΟΥ'!$B$2:$B$99,"&lt;&gt;"&amp;"ΑΚΥΡΩΣΗ")</f>
        <v>0</v>
      </c>
      <c r="F19" s="11">
        <f>SUMIFS('ΗΣ ΛΕΣΒΟΥ'!$I$2:$I$99,'ΗΣ ΛΕΣΒΟΥ'!$T$2:$T$99,"ΕΛΛΙΠΗΣ",'ΗΣ ΛΕΣΒΟΥ'!$B$2:$B$99,"&lt;&gt;"&amp;"ΑΚΥΡΩΣΗ")</f>
        <v>0</v>
      </c>
      <c r="G19" s="10">
        <f>COUNTIFS('ΗΣ ΛΕΣΒΟΥ'!$T$2:$T$99,"ΠΛΗΡΗΣ",'ΗΣ ΛΕΣΒΟΥ'!$B$2:$B$99,"ΑΙΤΗΜΑ ΓΙΑ ΟΠΣ")</f>
        <v>2</v>
      </c>
      <c r="H19" s="11">
        <f>SUMIFS('ΗΣ ΛΕΣΒΟΥ'!$I$2:$I$99,'ΗΣ ΛΕΣΒΟΥ'!$T$2:$T$99,"ΠΛΗΡΗΣ",'ΗΣ ΛΕΣΒΟΥ'!$B$2:$B$99,"ΑΙΤΗΜΑ ΓΙΑ ΟΠΣ")</f>
        <v>6</v>
      </c>
      <c r="I19" s="10">
        <f>COUNTIFS('ΗΣ ΛΕΣΒΟΥ'!$Y$2:$Y$99,"&lt;&gt;",'ΗΣ ΛΕΣΒΟΥ'!$AB$2:$AB$99,"",'ΗΣ ΛΕΣΒΟΥ'!$B$2:$B$99,"&lt;&gt;"&amp;"ΑΚΥΡΩΣΗ")</f>
        <v>2</v>
      </c>
      <c r="J19" s="11">
        <f>SUMIFS('ΗΣ ΛΕΣΒΟΥ'!$I$2:$I$99,'ΗΣ ΛΕΣΒΟΥ'!$Y$2:$Y$99,"&lt;&gt;",'ΗΣ ΛΕΣΒΟΥ'!$AB$2:$AB$99,"",'ΗΣ ΛΕΣΒΟΥ'!$B$2:$B$99,"&lt;&gt;"&amp;"ΑΚΥΡΩΣΗ")</f>
        <v>4.8600000000000003</v>
      </c>
      <c r="K19" s="10">
        <f>COUNTIFS('ΗΣ ΛΕΣΒΟΥ'!$AB$2:$AB$99,"&lt;&gt;",'ΗΣ ΛΕΣΒΟΥ'!$AD$2:$AD$99,"",'ΗΣ ΛΕΣΒΟΥ'!$B$2:$B$99,"&lt;&gt;"&amp;"ΑΚΥΡΩΣΗ")</f>
        <v>0</v>
      </c>
      <c r="L19" s="11">
        <f>SUMIFS('ΗΣ ΛΕΣΒΟΥ'!$I$2:$I$99,'ΗΣ ΛΕΣΒΟΥ'!$AB$2:$AB$99,"&lt;&gt;",'ΗΣ ΛΕΣΒΟΥ'!$AD$2:$AD$99,"",'ΗΣ ΛΕΣΒΟΥ'!$B$2:$B$99,"&lt;&gt;"&amp;"ΑΚΥΡΩΣΗ")</f>
        <v>0</v>
      </c>
      <c r="M19" s="10">
        <f>COUNTIFS('ΗΣ ΛΕΣΒΟΥ'!$AD$2:$AD$99,"&lt;&gt;",'ΗΣ ΛΕΣΒΟΥ'!$AE$2:$AE$99,"",'ΗΣ ΛΕΣΒΟΥ'!$B$2:$B$99,"&lt;&gt;"&amp;"ΑΚΥΡΩΣΗ")</f>
        <v>0</v>
      </c>
      <c r="N19" s="11">
        <f>SUMIFS('ΗΣ ΛΕΣΒΟΥ'!$I$2:$I$99,'ΗΣ ΛΕΣΒΟΥ'!$AD$2:$AD$99,"&lt;&gt;",'ΗΣ ΛΕΣΒΟΥ'!$AE$2:$AE$99,"",'ΗΣ ΛΕΣΒΟΥ'!$B$2:$B$99,"&lt;&gt;"&amp;"ΑΚΥΡΩΣΗ")</f>
        <v>0</v>
      </c>
      <c r="O19" s="10">
        <f>COUNTIFS('ΗΣ ΛΕΣΒΟΥ'!$AE$2:$AE$99,"&lt;&gt;",'ΗΣ ΛΕΣΒΟΥ'!$AH$2:$AH$99,"",'ΗΣ ΛΕΣΒΟΥ'!$B$2:$B$99,"&lt;&gt;"&amp;"ΑΚΥΡΩΣΗ")</f>
        <v>0</v>
      </c>
      <c r="P19" s="11">
        <f>SUMIFS('ΗΣ ΛΕΣΒΟΥ'!$I$2:$I$99,'ΗΣ ΛΕΣΒΟΥ'!$AE$2:$AE$99,"&lt;&gt;",'ΗΣ ΛΕΣΒΟΥ'!$AH$2:$AH$99,"",'ΗΣ ΛΕΣΒΟΥ'!$B$2:$B$99,"&lt;&gt;"&amp;"ΑΚΥΡΩΣΗ")</f>
        <v>0</v>
      </c>
      <c r="Q19" s="10">
        <f>COUNTIFS('ΗΣ ΛΕΣΒΟΥ'!$AH$2:$AH$99,"&lt;&gt;",'ΗΣ ΛΕΣΒΟΥ'!$B$2:$B$99,"&lt;&gt;"&amp;"ΑΚΥΡΩΣΗ")</f>
        <v>0</v>
      </c>
      <c r="R19" s="11">
        <f>SUMIFS('ΗΣ ΛΕΣΒΟΥ'!$I$2:$I$99,'ΗΣ ΛΕΣΒΟΥ'!$AH$2:$AH$99,"&lt;&gt;",'ΗΣ ΛΕΣΒΟΥ'!$B$2:$B$99,"&lt;&gt;"&amp;"ΑΚΥΡΩΣΗ")</f>
        <v>0</v>
      </c>
    </row>
    <row r="20" spans="1:18" x14ac:dyDescent="0.25">
      <c r="A20" s="9">
        <v>17</v>
      </c>
      <c r="B20" s="23" t="s">
        <v>29</v>
      </c>
      <c r="C20" s="11">
        <v>2.7</v>
      </c>
      <c r="D20" s="11">
        <f>C20-L20-N20-P20-R20</f>
        <v>2.7</v>
      </c>
      <c r="E20" s="10">
        <f>COUNTIFS('ΗΣ ΛΗΜΝΟΥ'!$T$2:$T$100,"ΕΛΛΙΠΗΣ",'ΗΣ ΛΗΜΝΟΥ'!$B$2:$B$100,"&lt;&gt;"&amp;"ΑΚΥΡΩΣΗ")</f>
        <v>1</v>
      </c>
      <c r="F20" s="11">
        <f>SUMIFS('ΗΣ ΛΗΜΝΟΥ'!$I$2:$I$100,'ΗΣ ΛΗΜΝΟΥ'!$T$2:$T$100,"ΕΛΛΙΠΗΣ",'ΗΣ ΛΗΜΝΟΥ'!$B$2:$B$100,"&lt;&gt;"&amp;"ΑΚΥΡΩΣΗ")</f>
        <v>0.125</v>
      </c>
      <c r="G20" s="10">
        <f>COUNTIFS('ΗΣ ΛΗΜΝΟΥ'!$T$2:$T$100,"ΠΛΗΡΗΣ",'ΗΣ ΛΗΜΝΟΥ'!$B$2:$B$100,"ΑΙΤΗΜΑ ΓΙΑ ΟΠΣ")</f>
        <v>5</v>
      </c>
      <c r="H20" s="11">
        <f>SUMIFS('ΗΣ ΛΗΜΝΟΥ'!$I$2:$I$100,'ΗΣ ΛΗΜΝΟΥ'!$T$2:$T$100,"ΠΛΗΡΗΣ",'ΗΣ ΛΗΜΝΟΥ'!$B$2:$B$100,"ΑΙΤΗΜΑ ΓΙΑ ΟΠΣ")</f>
        <v>11</v>
      </c>
      <c r="I20" s="10">
        <f>COUNTIFS('ΗΣ ΛΗΜΝΟΥ'!$Y$2:$Y$100,"&lt;&gt;",'ΗΣ ΛΗΜΝΟΥ'!$AB$2:$AB$100,"",'ΗΣ ΛΗΜΝΟΥ'!$B$2:$B$100,"&lt;&gt;"&amp;"ΑΚΥΡΩΣΗ")</f>
        <v>2</v>
      </c>
      <c r="J20" s="11">
        <f>SUMIFS('ΗΣ ΛΗΜΝΟΥ'!$I$2:$I$100,'ΗΣ ΛΗΜΝΟΥ'!$Y$2:$Y$100,"&lt;&gt;",'ΗΣ ΛΗΜΝΟΥ'!$AB$2:$AB$100,"",'ΗΣ ΛΗΜΝΟΥ'!$B$2:$B$100,"&lt;&gt;"&amp;"ΑΚΥΡΩΣΗ")</f>
        <v>5.125</v>
      </c>
      <c r="K20" s="10">
        <f>COUNTIFS('ΗΣ ΛΗΜΝΟΥ'!$AB$2:$AB$100,"&lt;&gt;",'ΗΣ ΛΗΜΝΟΥ'!$AD$2:$AD$100,"",'ΗΣ ΛΗΜΝΟΥ'!$B$2:$B$100,"&lt;&gt;"&amp;"ΑΚΥΡΩΣΗ")</f>
        <v>0</v>
      </c>
      <c r="L20" s="11">
        <f>SUMIFS('ΗΣ ΛΗΜΝΟΥ'!$I$2:$I$100,'ΗΣ ΛΗΜΝΟΥ'!$AB$2:$AB$100,"&lt;&gt;",'ΗΣ ΛΗΜΝΟΥ'!$AD$2:$AD$100,"",'ΗΣ ΛΗΜΝΟΥ'!$B$2:$B$100,"&lt;&gt;"&amp;"ΑΚΥΡΩΣΗ")</f>
        <v>0</v>
      </c>
      <c r="M20" s="10">
        <f>COUNTIFS('ΗΣ ΛΗΜΝΟΥ'!$AD$2:$AD$100,"&lt;&gt;",'ΗΣ ΛΗΜΝΟΥ'!$AE$2:$AE$100,"",'ΗΣ ΛΗΜΝΟΥ'!$B$2:$B$100,"&lt;&gt;"&amp;"ΑΚΥΡΩΣΗ")</f>
        <v>0</v>
      </c>
      <c r="N20" s="11">
        <f>SUMIFS('ΗΣ ΛΗΜΝΟΥ'!$I$2:$I$100,'ΗΣ ΛΗΜΝΟΥ'!$AD$2:$AD$100,"&lt;&gt;",'ΗΣ ΛΗΜΝΟΥ'!$AE$2:$AE$100,"",'ΗΣ ΛΗΜΝΟΥ'!$B$2:$B$100,"&lt;&gt;"&amp;"ΑΚΥΡΩΣΗ")</f>
        <v>0</v>
      </c>
      <c r="O20" s="10">
        <f>COUNTIFS('ΗΣ ΛΗΜΝΟΥ'!$AE$2:$AE$100,"&lt;&gt;",'ΗΣ ΛΗΜΝΟΥ'!$AH$2:$AH$100,"",'ΗΣ ΛΗΜΝΟΥ'!$B$2:$B$100,"&lt;&gt;"&amp;"ΑΚΥΡΩΣΗ")</f>
        <v>0</v>
      </c>
      <c r="P20" s="11">
        <f>SUMIFS('ΗΣ ΛΗΜΝΟΥ'!$I$2:$I$100,'ΗΣ ΛΗΜΝΟΥ'!$AE$2:$AE$100,"&lt;&gt;",'ΗΣ ΛΗΜΝΟΥ'!$AH$2:$AH$100,"",'ΗΣ ΛΗΜΝΟΥ'!$B$2:$B$100,"&lt;&gt;"&amp;"ΑΚΥΡΩΣΗ")</f>
        <v>0</v>
      </c>
      <c r="Q20" s="10">
        <f>COUNTIFS('ΗΣ ΛΗΜΝΟΥ'!$AH$2:$AH$100,"&lt;&gt;",'ΗΣ ΛΗΜΝΟΥ'!$B$2:$B$100,"&lt;&gt;"&amp;"ΑΚΥΡΩΣΗ")</f>
        <v>0</v>
      </c>
      <c r="R20" s="11">
        <f>SUMIFS('ΗΣ ΛΗΜΝΟΥ'!$I$2:$I$100,'ΗΣ ΛΗΜΝΟΥ'!$AH$2:$AH$100,"&lt;&gt;",'ΗΣ ΛΗΜΝΟΥ'!$B$2:$B$100,"&lt;&gt;"&amp;"ΑΚΥΡΩΣΗ")</f>
        <v>0</v>
      </c>
    </row>
    <row r="21" spans="1:18" x14ac:dyDescent="0.25">
      <c r="A21" s="9">
        <v>18</v>
      </c>
      <c r="B21" s="23" t="s">
        <v>30</v>
      </c>
      <c r="C21" s="11" t="s">
        <v>53</v>
      </c>
      <c r="D21" s="11" t="str">
        <f>C21</f>
        <v>****</v>
      </c>
      <c r="E21" s="10" t="e">
        <f>COUNTIFS(#REF!,"ΕΛΛΙΠΗΣ",#REF!,"&lt;&gt;"&amp;"ΑΚΥΡΩΣΗ")</f>
        <v>#REF!</v>
      </c>
      <c r="F21" s="11" t="e">
        <f>SUMIFS(#REF!,#REF!,"ΕΛΛΙΠΗΣ",#REF!,"&lt;&gt;"&amp;"ΑΚΥΡΩΣΗ")</f>
        <v>#REF!</v>
      </c>
      <c r="G21" s="10" t="e">
        <f>COUNTIFS(#REF!,"ΠΛΗΡΗΣ",#REF!,"ΑΙΤΗΜΑ ΓΙΑ ΟΠΣ")</f>
        <v>#REF!</v>
      </c>
      <c r="H21" s="11" t="e">
        <f>SUMIFS(#REF!,#REF!,"ΠΛΗΡΗΣ",#REF!,"ΑΙΤΗΜΑ ΓΙΑ ΟΠΣ")</f>
        <v>#REF!</v>
      </c>
      <c r="I21" s="10" t="e">
        <f>COUNTIFS(#REF!,"&lt;&gt;",#REF!,"",#REF!,"&lt;&gt;"&amp;"ΑΚΥΡΩΣΗ")</f>
        <v>#REF!</v>
      </c>
      <c r="J21" s="11" t="e">
        <f>SUMIFS(#REF!,#REF!,"&lt;&gt;",#REF!,"",#REF!,"&lt;&gt;"&amp;"ΑΚΥΡΩΣΗ")</f>
        <v>#REF!</v>
      </c>
      <c r="K21" s="10" t="e">
        <f>COUNTIFS(#REF!,"&lt;&gt;",#REF!,"",#REF!,"&lt;&gt;"&amp;"ΑΚΥΡΩΣΗ")</f>
        <v>#REF!</v>
      </c>
      <c r="L21" s="11" t="e">
        <f>SUMIFS(#REF!,#REF!,"&lt;&gt;",#REF!,"",#REF!,"&lt;&gt;"&amp;"ΑΚΥΡΩΣΗ")</f>
        <v>#REF!</v>
      </c>
      <c r="M21" s="10" t="e">
        <f>COUNTIFS(#REF!,"&lt;&gt;",#REF!,"",#REF!,"&lt;&gt;"&amp;"ΑΚΥΡΩΣΗ")</f>
        <v>#REF!</v>
      </c>
      <c r="N21" s="11" t="e">
        <f>SUMIFS(#REF!,#REF!,"&lt;&gt;",#REF!,"",#REF!,"&lt;&gt;"&amp;"ΑΚΥΡΩΣΗ")</f>
        <v>#REF!</v>
      </c>
      <c r="O21" s="10" t="e">
        <f>COUNTIFS(#REF!,"&lt;&gt;",#REF!,"",#REF!,"&lt;&gt;"&amp;"ΑΚΥΡΩΣΗ")</f>
        <v>#REF!</v>
      </c>
      <c r="P21" s="11" t="e">
        <f>SUMIFS(#REF!,#REF!,"&lt;&gt;",#REF!,"",#REF!,"&lt;&gt;"&amp;"ΑΚΥΡΩΣΗ")</f>
        <v>#REF!</v>
      </c>
      <c r="Q21" s="10" t="e">
        <f>COUNTIFS(#REF!,"&lt;&gt;",#REF!,"&lt;&gt;"&amp;"ΑΚΥΡΩΣΗ")</f>
        <v>#REF!</v>
      </c>
      <c r="R21" s="11" t="e">
        <f>SUMIFS(#REF!,#REF!,"&lt;&gt;",#REF!,"&lt;&gt;"&amp;"ΑΚΥΡΩΣΗ")</f>
        <v>#REF!</v>
      </c>
    </row>
    <row r="22" spans="1:18" x14ac:dyDescent="0.25">
      <c r="A22" s="9">
        <v>19</v>
      </c>
      <c r="B22" s="23" t="s">
        <v>31</v>
      </c>
      <c r="C22" s="11" t="s">
        <v>56</v>
      </c>
      <c r="D22" s="11" t="str">
        <f t="shared" ref="D22:D23" si="1">C22</f>
        <v>******</v>
      </c>
      <c r="E22" s="10">
        <f>COUNTIFS('ΗΣ ΜΗΛΟΥ'!$T$2:$T$100,"ΕΛΛΙΠΗΣ",'ΗΣ ΜΗΛΟΥ'!$B$2:$B$100,"&lt;&gt;"&amp;"ΑΚΥΡΩΣΗ")</f>
        <v>0</v>
      </c>
      <c r="F22" s="11">
        <f>SUMIFS('ΗΣ ΜΗΛΟΥ'!$I$2:$I$100,'ΗΣ ΜΗΛΟΥ'!$T$2:$T$100,"ΕΛΛΙΠΗΣ",'ΗΣ ΜΗΛΟΥ'!$B$2:$B$100,"&lt;&gt;"&amp;"ΑΚΥΡΩΣΗ")</f>
        <v>0</v>
      </c>
      <c r="G22" s="10">
        <f>COUNTIFS('ΗΣ ΜΗΛΟΥ'!$T$2:$T$100,"ΠΛΗΡΗΣ",'ΗΣ ΜΗΛΟΥ'!$B$2:$B$100,"ΑΙΤΗΜΑ ΓΙΑ ΟΠΣ")</f>
        <v>0</v>
      </c>
      <c r="H22" s="11">
        <f>SUMIFS('ΗΣ ΜΗΛΟΥ'!$I$2:$I$100,'ΗΣ ΜΗΛΟΥ'!$T$2:$T$100,"ΠΛΗΡΗΣ",'ΗΣ ΜΗΛΟΥ'!$B$2:$B$100,"ΑΙΤΗΜΑ ΓΙΑ ΟΠΣ")</f>
        <v>0</v>
      </c>
      <c r="I22" s="10">
        <f>COUNTIFS('ΗΣ ΜΗΛΟΥ'!$Y$2:$Y$100,"&lt;&gt;",'ΗΣ ΜΗΛΟΥ'!$AB$2:$AB$100,"",'ΗΣ ΜΗΛΟΥ'!$B$2:$B$100,"&lt;&gt;"&amp;"ΑΚΥΡΩΣΗ")</f>
        <v>0</v>
      </c>
      <c r="J22" s="11">
        <f>SUMIFS('ΗΣ ΜΗΛΟΥ'!$I$2:$I$100,'ΗΣ ΜΗΛΟΥ'!$Y$2:$Y$100,"&lt;&gt;",'ΗΣ ΜΗΛΟΥ'!$AB$2:$AB$100,"",'ΗΣ ΜΗΛΟΥ'!$B$2:$B$100,"&lt;&gt;"&amp;"ΑΚΥΡΩΣΗ")</f>
        <v>0</v>
      </c>
      <c r="K22" s="10">
        <f>COUNTIFS('ΗΣ ΜΗΛΟΥ'!$AB$2:$AB$100,"&lt;&gt;",'ΗΣ ΜΗΛΟΥ'!$AD$2:$AD$100,"",'ΗΣ ΜΗΛΟΥ'!$B$2:$B$100,"&lt;&gt;"&amp;"ΑΚΥΡΩΣΗ")</f>
        <v>0</v>
      </c>
      <c r="L22" s="11">
        <f>SUMIFS('ΗΣ ΜΗΛΟΥ'!$I$2:$I$100,'ΗΣ ΜΗΛΟΥ'!$AB$2:$AB$100,"&lt;&gt;",'ΗΣ ΜΗΛΟΥ'!$AD$2:$AD$100,"",'ΗΣ ΜΗΛΟΥ'!$B$2:$B$100,"&lt;&gt;"&amp;"ΑΚΥΡΩΣΗ")</f>
        <v>0</v>
      </c>
      <c r="M22" s="10">
        <f>COUNTIFS('ΗΣ ΜΗΛΟΥ'!$AD$2:$AD$100,"&lt;&gt;",'ΗΣ ΜΗΛΟΥ'!$AE$2:$AE$100,"",'ΗΣ ΜΗΛΟΥ'!$B$2:$B$100,"&lt;&gt;"&amp;"ΑΚΥΡΩΣΗ")</f>
        <v>0</v>
      </c>
      <c r="N22" s="11">
        <f>SUMIFS('ΗΣ ΜΗΛΟΥ'!$I$2:$I$100,'ΗΣ ΜΗΛΟΥ'!$AD$2:$AD$100,"&lt;&gt;",'ΗΣ ΜΗΛΟΥ'!$AE$2:$AE$100,"",'ΗΣ ΜΗΛΟΥ'!$B$2:$B$100,"&lt;&gt;"&amp;"ΑΚΥΡΩΣΗ")</f>
        <v>0</v>
      </c>
      <c r="O22" s="10">
        <f>COUNTIFS('ΗΣ ΜΗΛΟΥ'!$AE$2:$AE$100,"&lt;&gt;",'ΗΣ ΜΗΛΟΥ'!$AH$2:$AH$100,"",'ΗΣ ΜΗΛΟΥ'!$B$2:$B$100,"&lt;&gt;"&amp;"ΑΚΥΡΩΣΗ")</f>
        <v>0</v>
      </c>
      <c r="P22" s="11">
        <f>SUMIFS('ΗΣ ΜΗΛΟΥ'!$I$2:$I$100,'ΗΣ ΜΗΛΟΥ'!$AE$2:$AE$100,"&lt;&gt;",'ΗΣ ΜΗΛΟΥ'!$AH$2:$AH$100,"",'ΗΣ ΜΗΛΟΥ'!$B$2:$B$100,"&lt;&gt;"&amp;"ΑΚΥΡΩΣΗ")</f>
        <v>0</v>
      </c>
      <c r="Q22" s="10">
        <f>COUNTIFS('ΗΣ ΜΗΛΟΥ'!$AH$2:$AH$100,"&lt;&gt;",'ΗΣ ΜΗΛΟΥ'!$B$2:$B$100,"&lt;&gt;"&amp;"ΑΚΥΡΩΣΗ")</f>
        <v>0</v>
      </c>
      <c r="R22" s="11">
        <f>SUMIFS('ΗΣ ΜΗΛΟΥ'!$I$2:$I$100,'ΗΣ ΜΗΛΟΥ'!$AH$2:$AH$100,"&lt;&gt;",'ΗΣ ΜΗΛΟΥ'!$B$2:$B$100,"&lt;&gt;"&amp;"ΑΚΥΡΩΣΗ")</f>
        <v>0</v>
      </c>
    </row>
    <row r="23" spans="1:18" x14ac:dyDescent="0.25">
      <c r="A23" s="9">
        <v>20</v>
      </c>
      <c r="B23" s="23" t="s">
        <v>32</v>
      </c>
      <c r="C23" s="11" t="s">
        <v>53</v>
      </c>
      <c r="D23" s="11" t="str">
        <f t="shared" si="1"/>
        <v>****</v>
      </c>
      <c r="E23" s="10">
        <f>COUNTIFS('ΗΣ ΟΘΩΝΩΝ'!$T$2:$T$100,"ΕΛΛΙΠΗΣ",'ΗΣ ΟΘΩΝΩΝ'!$B$2:$B$100,"&lt;&gt;"&amp;"ΑΚΥΡΩΣΗ")</f>
        <v>0</v>
      </c>
      <c r="F23" s="11">
        <f>SUMIFS('ΗΣ ΟΘΩΝΩΝ'!$I$2:$I$100,'ΗΣ ΟΘΩΝΩΝ'!$T$2:$T$100,"ΕΛΛΙΠΗΣ",'ΗΣ ΟΘΩΝΩΝ'!$B$2:$B$100,"&lt;&gt;"&amp;"ΑΚΥΡΩΣΗ")</f>
        <v>0</v>
      </c>
      <c r="G23" s="10">
        <f>COUNTIFS('ΗΣ ΟΘΩΝΩΝ'!$T$2:$T$100,"ΠΛΗΡΗΣ",'ΗΣ ΟΘΩΝΩΝ'!$B$2:$B$100,"ΑΙΤΗΜΑ ΓΙΑ ΟΠΣ")</f>
        <v>0</v>
      </c>
      <c r="H23" s="11">
        <f>SUMIFS('ΗΣ ΟΘΩΝΩΝ'!$I$2:$I$100,'ΗΣ ΟΘΩΝΩΝ'!$T$2:$T$100,"ΠΛΗΡΗΣ",'ΗΣ ΟΘΩΝΩΝ'!$B$2:$B$100,"ΑΙΤΗΜΑ ΓΙΑ ΟΠΣ")</f>
        <v>0</v>
      </c>
      <c r="I23" s="10">
        <f>COUNTIFS('ΗΣ ΟΘΩΝΩΝ'!$Y$2:$Y$100,"&lt;&gt;",'ΗΣ ΟΘΩΝΩΝ'!$AB$2:$AB$100,"",'ΗΣ ΟΘΩΝΩΝ'!$B$2:$B$100,"&lt;&gt;"&amp;"ΑΚΥΡΩΣΗ")</f>
        <v>0</v>
      </c>
      <c r="J23" s="11">
        <f>SUMIFS('ΗΣ ΟΘΩΝΩΝ'!$I$2:$I$100,'ΗΣ ΟΘΩΝΩΝ'!$Y$2:$Y$100,"&lt;&gt;",'ΗΣ ΟΘΩΝΩΝ'!$AB$2:$AB$100,"",'ΗΣ ΟΘΩΝΩΝ'!$B$2:$B$100,"&lt;&gt;"&amp;"ΑΚΥΡΩΣΗ")</f>
        <v>0</v>
      </c>
      <c r="K23" s="10">
        <f>COUNTIFS('ΗΣ ΟΘΩΝΩΝ'!$AB$2:$AB$100,"&lt;&gt;",'ΗΣ ΟΘΩΝΩΝ'!$AD$2:$AD$100,"",'ΗΣ ΟΘΩΝΩΝ'!$B$2:$B$100,"&lt;&gt;"&amp;"ΑΚΥΡΩΣΗ")</f>
        <v>0</v>
      </c>
      <c r="L23" s="11">
        <f>SUMIFS('ΗΣ ΟΘΩΝΩΝ'!$I$2:$I$100,'ΗΣ ΟΘΩΝΩΝ'!$AB$2:$AB$100,"&lt;&gt;",'ΗΣ ΟΘΩΝΩΝ'!$AD$2:$AD$100,"",'ΗΣ ΟΘΩΝΩΝ'!$B$2:$B$100,"&lt;&gt;"&amp;"ΑΚΥΡΩΣΗ")</f>
        <v>0</v>
      </c>
      <c r="M23" s="10">
        <f>COUNTIFS('ΗΣ ΟΘΩΝΩΝ'!$AD$2:$AD$100,"&lt;&gt;",'ΗΣ ΟΘΩΝΩΝ'!$AE$2:$AE$100,"",'ΗΣ ΟΘΩΝΩΝ'!$B$2:$B$100,"&lt;&gt;"&amp;"ΑΚΥΡΩΣΗ")</f>
        <v>0</v>
      </c>
      <c r="N23" s="11">
        <f>SUMIFS('ΗΣ ΟΘΩΝΩΝ'!$I$2:$I$100,'ΗΣ ΟΘΩΝΩΝ'!$AD$2:$AD$100,"&lt;&gt;",'ΗΣ ΟΘΩΝΩΝ'!$AE$2:$AE$100,"",'ΗΣ ΟΘΩΝΩΝ'!$B$2:$B$100,"&lt;&gt;"&amp;"ΑΚΥΡΩΣΗ")</f>
        <v>0</v>
      </c>
      <c r="O23" s="10">
        <f>COUNTIFS('ΗΣ ΟΘΩΝΩΝ'!$AE$2:$AE$100,"&lt;&gt;",'ΗΣ ΟΘΩΝΩΝ'!$AH$2:$AH$100,"",'ΗΣ ΟΘΩΝΩΝ'!$B$2:$B$100,"&lt;&gt;"&amp;"ΑΚΥΡΩΣΗ")</f>
        <v>0</v>
      </c>
      <c r="P23" s="11">
        <f>SUMIFS('ΗΣ ΟΘΩΝΩΝ'!$I$2:$I$100,'ΗΣ ΟΘΩΝΩΝ'!$AE$2:$AE$100,"&lt;&gt;",'ΗΣ ΟΘΩΝΩΝ'!$AH$2:$AH$100,"",'ΗΣ ΟΘΩΝΩΝ'!$B$2:$B$100,"&lt;&gt;"&amp;"ΑΚΥΡΩΣΗ")</f>
        <v>0</v>
      </c>
      <c r="Q23" s="10">
        <f>COUNTIFS('ΗΣ ΟΘΩΝΩΝ'!$AH$2:$AH$100,"&lt;&gt;",'ΗΣ ΟΘΩΝΩΝ'!$B$2:$B$100,"&lt;&gt;"&amp;"ΑΚΥΡΩΣΗ")</f>
        <v>0</v>
      </c>
      <c r="R23" s="11">
        <f>SUMIFS('ΗΣ ΟΘΩΝΩΝ'!$I$2:$I$100,'ΗΣ ΟΘΩΝΩΝ'!$AH$2:$AH$100,"&lt;&gt;",'ΗΣ ΟΘΩΝΩΝ'!$B$2:$B$100,"&lt;&gt;"&amp;"ΑΚΥΡΩΣΗ")</f>
        <v>0</v>
      </c>
    </row>
    <row r="24" spans="1:18" x14ac:dyDescent="0.25">
      <c r="A24" s="9">
        <v>21</v>
      </c>
      <c r="B24" s="23" t="s">
        <v>33</v>
      </c>
      <c r="C24" s="11">
        <v>5</v>
      </c>
      <c r="D24" s="11">
        <f t="shared" ref="D24:D31" si="2">C24-L24-N24-P24-R24</f>
        <v>5</v>
      </c>
      <c r="E24" s="10">
        <f>COUNTIFS('ΗΣ ΣΑΜΟΥ'!$T$2:$T$100,"ΕΛΛΙΠΗΣ",'ΗΣ ΣΑΜΟΥ'!$B$2:$B$100,"&lt;&gt;"&amp;"ΑΚΥΡΩΣΗ")</f>
        <v>1</v>
      </c>
      <c r="F24" s="11">
        <f>SUMIFS('ΗΣ ΣΑΜΟΥ'!$I$2:$I$100,'ΗΣ ΣΑΜΟΥ'!$T$2:$T$100,"ΕΛΛΙΠΗΣ",'ΗΣ ΣΑΜΟΥ'!$B$2:$B$100,"&lt;&gt;"&amp;"ΑΚΥΡΩΣΗ")</f>
        <v>0.25</v>
      </c>
      <c r="G24" s="10">
        <f>COUNTIFS('ΗΣ ΣΑΜΟΥ'!$T$2:$T$100,"ΠΛΗΡΗΣ",'ΗΣ ΣΑΜΟΥ'!$B$2:$B$100,"ΑΙΤΗΜΑ ΓΙΑ ΟΠΣ")</f>
        <v>4</v>
      </c>
      <c r="H24" s="11">
        <f>SUMIFS('ΗΣ ΣΑΜΟΥ'!$I$2:$I$100,'ΗΣ ΣΑΜΟΥ'!$T$2:$T$100,"ΠΛΗΡΗΣ",'ΗΣ ΣΑΜΟΥ'!$B$2:$B$100,"ΑΙΤΗΜΑ ΓΙΑ ΟΠΣ")</f>
        <v>1.2</v>
      </c>
      <c r="I24" s="10">
        <f>COUNTIFS('ΗΣ ΣΑΜΟΥ'!$Y$2:$Y$100,"&lt;&gt;",'ΗΣ ΣΑΜΟΥ'!$AB$2:$AB$100,"",'ΗΣ ΣΑΜΟΥ'!$B$2:$B$100,"&lt;&gt;"&amp;"ΑΚΥΡΩΣΗ")</f>
        <v>4</v>
      </c>
      <c r="J24" s="11">
        <f>SUMIFS('ΗΣ ΣΑΜΟΥ'!$I$2:$I$100,'ΗΣ ΣΑΜΟΥ'!$Y$2:$Y$100,"&lt;&gt;",'ΗΣ ΣΑΜΟΥ'!$AB$2:$AB$100,"",'ΗΣ ΣΑΜΟΥ'!$B$2:$B$100,"&lt;&gt;"&amp;"ΑΚΥΡΩΣΗ")</f>
        <v>1.2</v>
      </c>
      <c r="K24" s="10">
        <f>COUNTIFS('ΗΣ ΣΑΜΟΥ'!$AB$2:$AB$100,"&lt;&gt;",'ΗΣ ΣΑΜΟΥ'!$AD$2:$AD$100,"",'ΗΣ ΣΑΜΟΥ'!$B$2:$B$100,"&lt;&gt;"&amp;"ΑΚΥΡΩΣΗ")</f>
        <v>0</v>
      </c>
      <c r="L24" s="11">
        <f>SUMIFS('ΗΣ ΣΑΜΟΥ'!$I$2:$I$100,'ΗΣ ΣΑΜΟΥ'!$AB$2:$AB$100,"&lt;&gt;",'ΗΣ ΣΑΜΟΥ'!$AD$2:$AD$100,"",'ΗΣ ΣΑΜΟΥ'!$B$2:$B$100,"&lt;&gt;"&amp;"ΑΚΥΡΩΣΗ")</f>
        <v>0</v>
      </c>
      <c r="M24" s="10">
        <f>COUNTIFS('ΗΣ ΣΑΜΟΥ'!$AD$2:$AD$100,"&lt;&gt;",'ΗΣ ΣΑΜΟΥ'!$AE$2:$AE$100,"",'ΗΣ ΣΑΜΟΥ'!$B$2:$B$100,"&lt;&gt;"&amp;"ΑΚΥΡΩΣΗ")</f>
        <v>0</v>
      </c>
      <c r="N24" s="11">
        <f>SUMIFS('ΗΣ ΣΑΜΟΥ'!$I$2:$I$100,'ΗΣ ΣΑΜΟΥ'!$AD$2:$AD$100,"&lt;&gt;",'ΗΣ ΣΑΜΟΥ'!$AE$2:$AE$100,"",'ΗΣ ΣΑΜΟΥ'!$B$2:$B$100,"&lt;&gt;"&amp;"ΑΚΥΡΩΣΗ")</f>
        <v>0</v>
      </c>
      <c r="O24" s="10">
        <f>COUNTIFS('ΗΣ ΣΑΜΟΥ'!$AE$2:$AE$100,"&lt;&gt;",'ΗΣ ΣΑΜΟΥ'!$AH$2:$AH$100,"",'ΗΣ ΣΑΜΟΥ'!$B$2:$B$100,"&lt;&gt;"&amp;"ΑΚΥΡΩΣΗ")</f>
        <v>0</v>
      </c>
      <c r="P24" s="11">
        <f>SUMIFS('ΗΣ ΣΑΜΟΥ'!$I$2:$I$100,'ΗΣ ΣΑΜΟΥ'!$AE$2:$AE$100,"&lt;&gt;",'ΗΣ ΣΑΜΟΥ'!$AH$2:$AH$100,"",'ΗΣ ΣΑΜΟΥ'!$B$2:$B$100,"&lt;&gt;"&amp;"ΑΚΥΡΩΣΗ")</f>
        <v>0</v>
      </c>
      <c r="Q24" s="10">
        <f>COUNTIFS('ΗΣ ΣΑΜΟΥ'!$AH$2:$AH$100,"&lt;&gt;",'ΗΣ ΣΑΜΟΥ'!$B$2:$B$100,"&lt;&gt;"&amp;"ΑΚΥΡΩΣΗ")</f>
        <v>0</v>
      </c>
      <c r="R24" s="11">
        <f>SUMIFS('ΗΣ ΣΑΜΟΥ'!$I$2:$I$100,'ΗΣ ΣΑΜΟΥ'!$AH$2:$AH$100,"&lt;&gt;",'ΗΣ ΣΑΜΟΥ'!$B$2:$B$100,"&lt;&gt;"&amp;"ΑΚΥΡΩΣΗ")</f>
        <v>0</v>
      </c>
    </row>
    <row r="25" spans="1:18" x14ac:dyDescent="0.25">
      <c r="A25" s="9">
        <v>22</v>
      </c>
      <c r="B25" s="23" t="s">
        <v>34</v>
      </c>
      <c r="C25" s="11">
        <v>0.75</v>
      </c>
      <c r="D25" s="11">
        <f t="shared" si="2"/>
        <v>0.75</v>
      </c>
      <c r="E25" s="10">
        <f>COUNTIFS('ΗΣ ΠΑΤΜΟΥ'!$T$2:$T$100,"ΕΛΛΙΠΗΣ",'ΗΣ ΠΑΤΜΟΥ'!$B$2:$B$100,"&lt;&gt;"&amp;"ΑΚΥΡΩΣΗ")</f>
        <v>0</v>
      </c>
      <c r="F25" s="11">
        <f>SUMIFS('ΗΣ ΠΑΤΜΟΥ'!$I$2:$I$100,'ΗΣ ΠΑΤΜΟΥ'!$T$2:$T$100,"ΕΛΛΙΠΗΣ",'ΗΣ ΠΑΤΜΟΥ'!$B$2:$B$100,"&lt;&gt;"&amp;"ΑΚΥΡΩΣΗ")</f>
        <v>0</v>
      </c>
      <c r="G25" s="10">
        <f>COUNTIFS('ΗΣ ΠΑΤΜΟΥ'!$T$2:$T$100,"ΠΛΗΡΗΣ",'ΗΣ ΠΑΤΜΟΥ'!$B$2:$B$100,"ΑΙΤΗΜΑ ΓΙΑ ΟΠΣ")</f>
        <v>4</v>
      </c>
      <c r="H25" s="11">
        <f>SUMIFS('ΗΣ ΠΑΤΜΟΥ'!$I$2:$I$100,'ΗΣ ΠΑΤΜΟΥ'!$T$2:$T$100,"ΠΛΗΡΗΣ",'ΗΣ ΠΑΤΜΟΥ'!$B$2:$B$100,"ΑΙΤΗΜΑ ΓΙΑ ΟΠΣ")</f>
        <v>1.7000000000000002</v>
      </c>
      <c r="I25" s="10">
        <f>COUNTIFS('ΗΣ ΠΑΤΜΟΥ'!$Y$2:$Y$100,"&lt;&gt;",'ΗΣ ΠΑΤΜΟΥ'!$AB$2:$AB$100,"",'ΗΣ ΠΑΤΜΟΥ'!$B$2:$B$100,"&lt;&gt;"&amp;"ΑΚΥΡΩΣΗ")</f>
        <v>6</v>
      </c>
      <c r="J25" s="11">
        <f>SUMIFS('ΗΣ ΠΑΤΜΟΥ'!$I$2:$I$100,'ΗΣ ΠΑΤΜΟΥ'!$Y$2:$Y$100,"&lt;&gt;",'ΗΣ ΠΑΤΜΟΥ'!$AB$2:$AB$100,"",'ΗΣ ΠΑΤΜΟΥ'!$B$2:$B$100,"&lt;&gt;"&amp;"ΑΚΥΡΩΣΗ")</f>
        <v>4.2</v>
      </c>
      <c r="K25" s="10">
        <f>COUNTIFS('ΗΣ ΠΑΤΜΟΥ'!$AB$2:$AB$100,"&lt;&gt;",'ΗΣ ΠΑΤΜΟΥ'!$AD$2:$AD$100,"",'ΗΣ ΠΑΤΜΟΥ'!$B$2:$B$100,"&lt;&gt;"&amp;"ΑΚΥΡΩΣΗ")</f>
        <v>0</v>
      </c>
      <c r="L25" s="11">
        <f>SUMIFS('ΗΣ ΠΑΤΜΟΥ'!$I$2:$I$100,'ΗΣ ΠΑΤΜΟΥ'!$AB$2:$AB$100,"&lt;&gt;",'ΗΣ ΠΑΤΜΟΥ'!$AD$2:$AD$100,"",'ΗΣ ΠΑΤΜΟΥ'!$B$2:$B$100,"&lt;&gt;"&amp;"ΑΚΥΡΩΣΗ")</f>
        <v>0</v>
      </c>
      <c r="M25" s="10">
        <f>COUNTIFS('ΗΣ ΠΑΤΜΟΥ'!$AD$2:$AD$100,"&lt;&gt;",'ΗΣ ΠΑΤΜΟΥ'!$AE$2:$AE$100,"",'ΗΣ ΠΑΤΜΟΥ'!$B$2:$B$100,"&lt;&gt;"&amp;"ΑΚΥΡΩΣΗ")</f>
        <v>0</v>
      </c>
      <c r="N25" s="11">
        <f>SUMIFS('ΗΣ ΠΑΤΜΟΥ'!$I$2:$I$100,'ΗΣ ΠΑΤΜΟΥ'!$AD$2:$AD$100,"&lt;&gt;",'ΗΣ ΠΑΤΜΟΥ'!$AE$2:$AE$100,"",'ΗΣ ΠΑΤΜΟΥ'!$B$2:$B$100,"&lt;&gt;"&amp;"ΑΚΥΡΩΣΗ")</f>
        <v>0</v>
      </c>
      <c r="O25" s="10">
        <f>COUNTIFS('ΗΣ ΠΑΤΜΟΥ'!$AE$2:$AE$100,"&lt;&gt;",'ΗΣ ΠΑΤΜΟΥ'!$AH$2:$AH$100,"",'ΗΣ ΠΑΤΜΟΥ'!$B$2:$B$100,"&lt;&gt;"&amp;"ΑΚΥΡΩΣΗ")</f>
        <v>0</v>
      </c>
      <c r="P25" s="11">
        <f>SUMIFS('ΗΣ ΠΑΤΜΟΥ'!$I$2:$I$100,'ΗΣ ΠΑΤΜΟΥ'!$AE$2:$AE$100,"&lt;&gt;",'ΗΣ ΠΑΤΜΟΥ'!$AH$2:$AH$100,"",'ΗΣ ΠΑΤΜΟΥ'!$B$2:$B$100,"&lt;&gt;"&amp;"ΑΚΥΡΩΣΗ")</f>
        <v>0</v>
      </c>
      <c r="Q25" s="10">
        <f>COUNTIFS('ΗΣ ΠΑΤΜΟΥ'!$AH$2:$AH$100,"&lt;&gt;",'ΗΣ ΠΑΤΜΟΥ'!$B$2:$B$100,"&lt;&gt;"&amp;"ΑΚΥΡΩΣΗ")</f>
        <v>0</v>
      </c>
      <c r="R25" s="11">
        <f>SUMIFS('ΗΣ ΠΑΤΜΟΥ'!$I$2:$I$100,'ΗΣ ΠΑΤΜΟΥ'!$AH$2:$AH$100,"&lt;&gt;",'ΗΣ ΠΑΤΜΟΥ'!$B$2:$B$100,"&lt;&gt;"&amp;"ΑΚΥΡΩΣΗ")</f>
        <v>0</v>
      </c>
    </row>
    <row r="26" spans="1:18" x14ac:dyDescent="0.25">
      <c r="A26" s="9">
        <v>23</v>
      </c>
      <c r="B26" s="23" t="s">
        <v>35</v>
      </c>
      <c r="C26" s="11">
        <v>1.3</v>
      </c>
      <c r="D26" s="11" t="e">
        <f t="shared" si="2"/>
        <v>#REF!</v>
      </c>
      <c r="E26" s="10" t="e">
        <f>COUNTIFS(#REF!,"ΕΛΛΙΠΗΣ",#REF!,"&lt;&gt;"&amp;"ΑΚΥΡΩΣΗ")</f>
        <v>#REF!</v>
      </c>
      <c r="F26" s="11" t="e">
        <f>SUMIFS(#REF!,#REF!,"ΕΛΛΙΠΗΣ",#REF!,"&lt;&gt;"&amp;"ΑΚΥΡΩΣΗ")</f>
        <v>#REF!</v>
      </c>
      <c r="G26" s="10" t="e">
        <f>COUNTIFS(#REF!,"ΠΛΗΡΗΣ",#REF!,"ΑΙΤΗΜΑ ΓΙΑ ΟΠΣ")</f>
        <v>#REF!</v>
      </c>
      <c r="H26" s="11" t="e">
        <f>SUMIFS(#REF!,#REF!,"ΠΛΗΡΗΣ",#REF!,"ΑΙΤΗΜΑ ΓΙΑ ΟΠΣ")</f>
        <v>#REF!</v>
      </c>
      <c r="I26" s="10" t="e">
        <f>COUNTIFS(#REF!,"&lt;&gt;",#REF!,"",#REF!,"&lt;&gt;"&amp;"ΑΚΥΡΩΣΗ")</f>
        <v>#REF!</v>
      </c>
      <c r="J26" s="11" t="e">
        <f>SUMIFS(#REF!,#REF!,"&lt;&gt;",#REF!,"",#REF!,"&lt;&gt;"&amp;"ΑΚΥΡΩΣΗ")</f>
        <v>#REF!</v>
      </c>
      <c r="K26" s="10" t="e">
        <f>COUNTIFS(#REF!,"&lt;&gt;",#REF!,"",#REF!,"&lt;&gt;"&amp;"ΑΚΥΡΩΣΗ")</f>
        <v>#REF!</v>
      </c>
      <c r="L26" s="11" t="e">
        <f>SUMIFS(#REF!,#REF!,"&lt;&gt;",#REF!,"",#REF!,"&lt;&gt;"&amp;"ΑΚΥΡΩΣΗ")</f>
        <v>#REF!</v>
      </c>
      <c r="M26" s="10" t="e">
        <f>COUNTIFS(#REF!,"&lt;&gt;",#REF!,"",#REF!,"&lt;&gt;"&amp;"ΑΚΥΡΩΣΗ")</f>
        <v>#REF!</v>
      </c>
      <c r="N26" s="11" t="e">
        <f>SUMIFS(#REF!,#REF!,"&lt;&gt;",#REF!,"",#REF!,"&lt;&gt;"&amp;"ΑΚΥΡΩΣΗ")</f>
        <v>#REF!</v>
      </c>
      <c r="O26" s="10" t="e">
        <f>COUNTIFS(#REF!,"&lt;&gt;",#REF!,"",#REF!,"&lt;&gt;"&amp;"ΑΚΥΡΩΣΗ")</f>
        <v>#REF!</v>
      </c>
      <c r="P26" s="11" t="e">
        <f>SUMIFS(#REF!,#REF!,"&lt;&gt;",#REF!,"",#REF!,"&lt;&gt;"&amp;"ΑΚΥΡΩΣΗ")</f>
        <v>#REF!</v>
      </c>
      <c r="Q26" s="10" t="e">
        <f>COUNTIFS(#REF!,"&lt;&gt;",#REF!,"&lt;&gt;"&amp;"ΑΚΥΡΩΣΗ")</f>
        <v>#REF!</v>
      </c>
      <c r="R26" s="11" t="e">
        <f>SUMIFS(#REF!,#REF!,"&lt;&gt;",#REF!,"&lt;&gt;"&amp;"ΑΚΥΡΩΣΗ")</f>
        <v>#REF!</v>
      </c>
    </row>
    <row r="27" spans="1:18" x14ac:dyDescent="0.25">
      <c r="A27" s="9">
        <v>24</v>
      </c>
      <c r="B27" s="23" t="s">
        <v>36</v>
      </c>
      <c r="C27" s="11">
        <v>2.15</v>
      </c>
      <c r="D27" s="11" t="e">
        <f t="shared" si="2"/>
        <v>#REF!</v>
      </c>
      <c r="E27" s="10" t="e">
        <f>COUNTIFS(#REF!,"ΕΛΛΙΠΗΣ",#REF!,"&lt;&gt;"&amp;"ΑΚΥΡΩΣΗ")</f>
        <v>#REF!</v>
      </c>
      <c r="F27" s="11" t="e">
        <f>SUMIFS(#REF!,#REF!,"ΕΛΛΙΠΗΣ",#REF!,"&lt;&gt;"&amp;"ΑΚΥΡΩΣΗ")</f>
        <v>#REF!</v>
      </c>
      <c r="G27" s="10" t="e">
        <f>COUNTIFS(#REF!,"ΠΛΗΡΗΣ",#REF!,"ΑΙΤΗΜΑ ΓΙΑ ΟΠΣ")</f>
        <v>#REF!</v>
      </c>
      <c r="H27" s="11" t="e">
        <f>SUMIFS(#REF!,#REF!,"ΠΛΗΡΗΣ",#REF!,"ΑΙΤΗΜΑ ΓΙΑ ΟΠΣ")</f>
        <v>#REF!</v>
      </c>
      <c r="I27" s="10" t="e">
        <f>COUNTIFS(#REF!,"&lt;&gt;",#REF!,"",#REF!,"&lt;&gt;"&amp;"ΑΚΥΡΩΣΗ")</f>
        <v>#REF!</v>
      </c>
      <c r="J27" s="11" t="e">
        <f>SUMIFS(#REF!,#REF!,"&lt;&gt;",#REF!,"",#REF!,"&lt;&gt;"&amp;"ΑΚΥΡΩΣΗ")</f>
        <v>#REF!</v>
      </c>
      <c r="K27" s="10" t="e">
        <f>COUNTIFS(#REF!,"&lt;&gt;",#REF!,"",#REF!,"&lt;&gt;"&amp;"ΑΚΥΡΩΣΗ")</f>
        <v>#REF!</v>
      </c>
      <c r="L27" s="11" t="e">
        <f>SUMIFS(#REF!,#REF!,"&lt;&gt;",#REF!,"",#REF!,"&lt;&gt;"&amp;"ΑΚΥΡΩΣΗ")</f>
        <v>#REF!</v>
      </c>
      <c r="M27" s="10" t="e">
        <f>COUNTIFS(#REF!,"&lt;&gt;",#REF!,"",#REF!,"&lt;&gt;"&amp;"ΑΚΥΡΩΣΗ")</f>
        <v>#REF!</v>
      </c>
      <c r="N27" s="11" t="e">
        <f>SUMIFS(#REF!,#REF!,"&lt;&gt;",#REF!,"",#REF!,"&lt;&gt;"&amp;"ΑΚΥΡΩΣΗ")</f>
        <v>#REF!</v>
      </c>
      <c r="O27" s="10" t="e">
        <f>COUNTIFS(#REF!,"&lt;&gt;",#REF!,"",#REF!,"&lt;&gt;"&amp;"ΑΚΥΡΩΣΗ")</f>
        <v>#REF!</v>
      </c>
      <c r="P27" s="11" t="e">
        <f>SUMIFS(#REF!,#REF!,"&lt;&gt;",#REF!,"",#REF!,"&lt;&gt;"&amp;"ΑΚΥΡΩΣΗ")</f>
        <v>#REF!</v>
      </c>
      <c r="Q27" s="10" t="e">
        <f>COUNTIFS(#REF!,"&lt;&gt;",#REF!,"&lt;&gt;"&amp;"ΑΚΥΡΩΣΗ")</f>
        <v>#REF!</v>
      </c>
      <c r="R27" s="11" t="e">
        <f>SUMIFS(#REF!,#REF!,"&lt;&gt;",#REF!,"&lt;&gt;"&amp;"ΑΚΥΡΩΣΗ")</f>
        <v>#REF!</v>
      </c>
    </row>
    <row r="28" spans="1:18" x14ac:dyDescent="0.25">
      <c r="A28" s="9">
        <v>25</v>
      </c>
      <c r="B28" s="23" t="s">
        <v>37</v>
      </c>
      <c r="C28" s="11">
        <v>1.7</v>
      </c>
      <c r="D28" s="11">
        <f t="shared" si="2"/>
        <v>1.7</v>
      </c>
      <c r="E28" s="10">
        <f>COUNTIFS('ΗΣ ΣΚΥΡΟΥ'!$T$2:$T$100,"ΕΛΛΙΠΗΣ",'ΗΣ ΣΚΥΡΟΥ'!$B$2:$B$100,"&lt;&gt;"&amp;"ΑΚΥΡΩΣΗ")</f>
        <v>1</v>
      </c>
      <c r="F28" s="11">
        <f>SUMIFS('ΗΣ ΣΚΥΡΟΥ'!$I$2:$I$100,'ΗΣ ΣΚΥΡΟΥ'!$T$2:$T$100,"ΕΛΛΙΠΗΣ",'ΗΣ ΣΚΥΡΟΥ'!$B$2:$B$100,"&lt;&gt;"&amp;"ΑΚΥΡΩΣΗ")</f>
        <v>0.5</v>
      </c>
      <c r="G28" s="10">
        <f>COUNTIFS('ΗΣ ΣΚΥΡΟΥ'!$T$2:$T$100,"ΠΛΗΡΗΣ",'ΗΣ ΣΚΥΡΟΥ'!$B$2:$B$100,"ΑΙΤΗΜΑ ΓΙΑ ΟΠΣ")</f>
        <v>0</v>
      </c>
      <c r="H28" s="11">
        <f>SUMIFS('ΗΣ ΣΚΥΡΟΥ'!$I$2:$I$100,'ΗΣ ΣΚΥΡΟΥ'!$T$2:$T$100,"ΠΛΗΡΗΣ",'ΗΣ ΣΚΥΡΟΥ'!$B$2:$B$100,"ΑΙΤΗΜΑ ΓΙΑ ΟΠΣ")</f>
        <v>0</v>
      </c>
      <c r="I28" s="10">
        <f>COUNTIFS('ΗΣ ΣΚΥΡΟΥ'!$Y$2:$Y$100,"&lt;&gt;",'ΗΣ ΣΚΥΡΟΥ'!$AB$2:$AB$100,"",'ΗΣ ΣΚΥΡΟΥ'!$B$2:$B$100,"&lt;&gt;"&amp;"ΑΚΥΡΩΣΗ")</f>
        <v>0</v>
      </c>
      <c r="J28" s="11">
        <f>SUMIFS('ΗΣ ΣΚΥΡΟΥ'!$I$2:$I$100,'ΗΣ ΣΚΥΡΟΥ'!$Y$2:$Y$100,"&lt;&gt;",'ΗΣ ΣΚΥΡΟΥ'!$AB$2:$AB$100,"",'ΗΣ ΣΚΥΡΟΥ'!$B$2:$B$100,"&lt;&gt;"&amp;"ΑΚΥΡΩΣΗ")</f>
        <v>0</v>
      </c>
      <c r="K28" s="10">
        <f>COUNTIFS('ΗΣ ΣΚΥΡΟΥ'!$AB$2:$AB$100,"&lt;&gt;",'ΗΣ ΣΚΥΡΟΥ'!$AD$2:$AD$100,"",'ΗΣ ΣΚΥΡΟΥ'!$B$2:$B$100,"&lt;&gt;"&amp;"ΑΚΥΡΩΣΗ")</f>
        <v>0</v>
      </c>
      <c r="L28" s="11">
        <f>SUMIFS('ΗΣ ΣΚΥΡΟΥ'!$I$2:$I$100,'ΗΣ ΣΚΥΡΟΥ'!$AB$2:$AB$100,"&lt;&gt;",'ΗΣ ΣΚΥΡΟΥ'!$AD$2:$AD$100,"",'ΗΣ ΣΚΥΡΟΥ'!$B$2:$B$100,"&lt;&gt;"&amp;"ΑΚΥΡΩΣΗ")</f>
        <v>0</v>
      </c>
      <c r="M28" s="10">
        <f>COUNTIFS('ΗΣ ΣΚΥΡΟΥ'!$AD$2:$AD$100,"&lt;&gt;",'ΗΣ ΣΚΥΡΟΥ'!$AE$2:$AE$100,"",'ΗΣ ΣΚΥΡΟΥ'!$B$2:$B$100,"&lt;&gt;"&amp;"ΑΚΥΡΩΣΗ")</f>
        <v>0</v>
      </c>
      <c r="N28" s="11">
        <f>SUMIFS('ΗΣ ΣΚΥΡΟΥ'!$I$2:$I$100,'ΗΣ ΣΚΥΡΟΥ'!$AD$2:$AD$100,"&lt;&gt;",'ΗΣ ΣΚΥΡΟΥ'!$AE$2:$AE$100,"",'ΗΣ ΣΚΥΡΟΥ'!$B$2:$B$100,"&lt;&gt;"&amp;"ΑΚΥΡΩΣΗ")</f>
        <v>0</v>
      </c>
      <c r="O28" s="10">
        <f>COUNTIFS('ΗΣ ΣΚΥΡΟΥ'!$AE$2:$AE$100,"&lt;&gt;",'ΗΣ ΣΚΥΡΟΥ'!$AH$2:$AH$100,"",'ΗΣ ΣΚΥΡΟΥ'!$B$2:$B$100,"&lt;&gt;"&amp;"ΑΚΥΡΩΣΗ")</f>
        <v>0</v>
      </c>
      <c r="P28" s="11">
        <f>SUMIFS('ΗΣ ΣΚΥΡΟΥ'!$I$2:$I$100,'ΗΣ ΣΚΥΡΟΥ'!$AE$2:$AE$100,"&lt;&gt;",'ΗΣ ΣΚΥΡΟΥ'!$AH$2:$AH$100,"",'ΗΣ ΣΚΥΡΟΥ'!$B$2:$B$100,"&lt;&gt;"&amp;"ΑΚΥΡΩΣΗ")</f>
        <v>0</v>
      </c>
      <c r="Q28" s="10">
        <f>COUNTIFS('ΗΣ ΣΚΥΡΟΥ'!$AH$2:$AH$100,"&lt;&gt;",'ΗΣ ΣΚΥΡΟΥ'!$B$2:$B$100,"&lt;&gt;"&amp;"ΑΚΥΡΩΣΗ")</f>
        <v>0</v>
      </c>
      <c r="R28" s="11">
        <f>SUMIFS('ΗΣ ΣΚΥΡΟΥ'!$I$2:$I$100,'ΗΣ ΣΚΥΡΟΥ'!$AH$2:$AH$100,"&lt;&gt;",'ΗΣ ΣΚΥΡΟΥ'!$B$2:$B$100,"&lt;&gt;"&amp;"ΑΚΥΡΩΣΗ")</f>
        <v>0</v>
      </c>
    </row>
    <row r="29" spans="1:18" x14ac:dyDescent="0.25">
      <c r="A29" s="9">
        <v>26</v>
      </c>
      <c r="B29" s="23" t="s">
        <v>38</v>
      </c>
      <c r="C29" s="11">
        <v>0.6</v>
      </c>
      <c r="D29" s="11" t="e">
        <f t="shared" si="2"/>
        <v>#REF!</v>
      </c>
      <c r="E29" s="10" t="e">
        <f>COUNTIFS(#REF!,"ΕΛΛΙΠΗΣ",#REF!,"&lt;&gt;"&amp;"ΑΚΥΡΩΣΗ")</f>
        <v>#REF!</v>
      </c>
      <c r="F29" s="11" t="e">
        <f>SUMIFS(#REF!,#REF!,"ΕΛΛΙΠΗΣ",#REF!,"&lt;&gt;"&amp;"ΑΚΥΡΩΣΗ")</f>
        <v>#REF!</v>
      </c>
      <c r="G29" s="10" t="e">
        <f>COUNTIFS(#REF!,"ΠΛΗΡΗΣ",#REF!,"ΑΙΤΗΜΑ ΓΙΑ ΟΠΣ")</f>
        <v>#REF!</v>
      </c>
      <c r="H29" s="11" t="e">
        <f>SUMIFS(#REF!,#REF!,"ΠΛΗΡΗΣ",#REF!,"ΑΙΤΗΜΑ ΓΙΑ ΟΠΣ")</f>
        <v>#REF!</v>
      </c>
      <c r="I29" s="10" t="e">
        <f>COUNTIFS(#REF!,"&lt;&gt;",#REF!,"",#REF!,"&lt;&gt;"&amp;"ΑΚΥΡΩΣΗ")</f>
        <v>#REF!</v>
      </c>
      <c r="J29" s="11" t="e">
        <f>SUMIFS(#REF!,#REF!,"&lt;&gt;",#REF!,"",#REF!,"&lt;&gt;"&amp;"ΑΚΥΡΩΣΗ")</f>
        <v>#REF!</v>
      </c>
      <c r="K29" s="10" t="e">
        <f>COUNTIFS(#REF!,"&lt;&gt;",#REF!,"",#REF!,"&lt;&gt;"&amp;"ΑΚΥΡΩΣΗ")</f>
        <v>#REF!</v>
      </c>
      <c r="L29" s="11" t="e">
        <f>SUMIFS(#REF!,#REF!,"&lt;&gt;",#REF!,"",#REF!,"&lt;&gt;"&amp;"ΑΚΥΡΩΣΗ")</f>
        <v>#REF!</v>
      </c>
      <c r="M29" s="10" t="e">
        <f>COUNTIFS(#REF!,"&lt;&gt;",#REF!,"",#REF!,"&lt;&gt;"&amp;"ΑΚΥΡΩΣΗ")</f>
        <v>#REF!</v>
      </c>
      <c r="N29" s="11" t="e">
        <f>SUMIFS(#REF!,#REF!,"&lt;&gt;",#REF!,"",#REF!,"&lt;&gt;"&amp;"ΑΚΥΡΩΣΗ")</f>
        <v>#REF!</v>
      </c>
      <c r="O29" s="10" t="e">
        <f>COUNTIFS(#REF!,"&lt;&gt;",#REF!,"",#REF!,"&lt;&gt;"&amp;"ΑΚΥΡΩΣΗ")</f>
        <v>#REF!</v>
      </c>
      <c r="P29" s="11" t="e">
        <f>SUMIFS(#REF!,#REF!,"&lt;&gt;",#REF!,"",#REF!,"&lt;&gt;"&amp;"ΑΚΥΡΩΣΗ")</f>
        <v>#REF!</v>
      </c>
      <c r="Q29" s="10" t="e">
        <f>COUNTIFS(#REF!,"&lt;&gt;",#REF!,"&lt;&gt;"&amp;"ΑΚΥΡΩΣΗ")</f>
        <v>#REF!</v>
      </c>
      <c r="R29" s="11" t="e">
        <f>SUMIFS(#REF!,#REF!,"&lt;&gt;",#REF!,"&lt;&gt;"&amp;"ΑΚΥΡΩΣΗ")</f>
        <v>#REF!</v>
      </c>
    </row>
    <row r="30" spans="1:18" x14ac:dyDescent="0.25">
      <c r="A30" s="9">
        <v>27</v>
      </c>
      <c r="B30" s="23" t="s">
        <v>39</v>
      </c>
      <c r="C30" s="11">
        <v>11</v>
      </c>
      <c r="D30" s="11" t="e">
        <f t="shared" si="2"/>
        <v>#REF!</v>
      </c>
      <c r="E30" s="10" t="e">
        <f>COUNTIFS(#REF!,"ΕΛΛΙΠΗΣ",#REF!,"&lt;&gt;"&amp;"ΑΚΥΡΩΣΗ")</f>
        <v>#REF!</v>
      </c>
      <c r="F30" s="11" t="e">
        <f>SUMIFS(#REF!,#REF!,"ΕΛΛΙΠΗΣ",#REF!,"&lt;&gt;"&amp;"ΑΚΥΡΩΣΗ")</f>
        <v>#REF!</v>
      </c>
      <c r="G30" s="10" t="e">
        <f>COUNTIFS(#REF!,"ΠΛΗΡΗΣ",#REF!,"ΑΙΤΗΜΑ ΓΙΑ ΟΠΣ")</f>
        <v>#REF!</v>
      </c>
      <c r="H30" s="11" t="e">
        <f>SUMIFS(#REF!,#REF!,"ΠΛΗΡΗΣ",#REF!,"ΑΙΤΗΜΑ ΓΙΑ ΟΠΣ")</f>
        <v>#REF!</v>
      </c>
      <c r="I30" s="10" t="e">
        <f>COUNTIFS(#REF!,"&lt;&gt;",#REF!,"",#REF!,"&lt;&gt;"&amp;"ΑΚΥΡΩΣΗ")</f>
        <v>#REF!</v>
      </c>
      <c r="J30" s="11" t="e">
        <f>SUMIFS(#REF!,#REF!,"&lt;&gt;",#REF!,"",#REF!,"&lt;&gt;"&amp;"ΑΚΥΡΩΣΗ")</f>
        <v>#REF!</v>
      </c>
      <c r="K30" s="10" t="e">
        <f>COUNTIFS(#REF!,"&lt;&gt;",#REF!,"",#REF!,"&lt;&gt;"&amp;"ΑΚΥΡΩΣΗ")</f>
        <v>#REF!</v>
      </c>
      <c r="L30" s="11" t="e">
        <f>SUMIFS(#REF!,#REF!,"&lt;&gt;",#REF!,"",#REF!,"&lt;&gt;"&amp;"ΑΚΥΡΩΣΗ")</f>
        <v>#REF!</v>
      </c>
      <c r="M30" s="10" t="e">
        <f>COUNTIFS(#REF!,"&lt;&gt;",#REF!,"",#REF!,"&lt;&gt;"&amp;"ΑΚΥΡΩΣΗ")</f>
        <v>#REF!</v>
      </c>
      <c r="N30" s="11" t="e">
        <f>SUMIFS(#REF!,#REF!,"&lt;&gt;",#REF!,"",#REF!,"&lt;&gt;"&amp;"ΑΚΥΡΩΣΗ")</f>
        <v>#REF!</v>
      </c>
      <c r="O30" s="10" t="e">
        <f>COUNTIFS(#REF!,"&lt;&gt;",#REF!,"",#REF!,"&lt;&gt;"&amp;"ΑΚΥΡΩΣΗ")</f>
        <v>#REF!</v>
      </c>
      <c r="P30" s="11" t="e">
        <f>SUMIFS(#REF!,#REF!,"&lt;&gt;",#REF!,"",#REF!,"&lt;&gt;"&amp;"ΑΚΥΡΩΣΗ")</f>
        <v>#REF!</v>
      </c>
      <c r="Q30" s="10" t="e">
        <f>COUNTIFS(#REF!,"&lt;&gt;",#REF!,"&lt;&gt;"&amp;"ΑΚΥΡΩΣΗ")</f>
        <v>#REF!</v>
      </c>
      <c r="R30" s="11" t="e">
        <f>SUMIFS(#REF!,#REF!,"&lt;&gt;",#REF!,"&lt;&gt;"&amp;"ΑΚΥΡΩΣΗ")</f>
        <v>#REF!</v>
      </c>
    </row>
    <row r="31" spans="1:18" x14ac:dyDescent="0.25">
      <c r="A31" s="9">
        <v>28</v>
      </c>
      <c r="B31" s="23" t="s">
        <v>40</v>
      </c>
      <c r="C31" s="11">
        <v>20</v>
      </c>
      <c r="D31" s="11">
        <f t="shared" si="2"/>
        <v>20</v>
      </c>
      <c r="E31" s="10">
        <f>COUNTIFS('ΗΣ ΡΟΔΟΥ'!$T$2:$T$100,"ΕΛΛΙΠΗΣ",'ΗΣ ΡΟΔΟΥ'!$B$2:$B$100,"&lt;&gt;"&amp;"ΑΚΥΡΩΣΗ")</f>
        <v>12</v>
      </c>
      <c r="F31" s="11">
        <f>SUMIFS('ΗΣ ΡΟΔΟΥ'!$I$2:$I$100,'ΗΣ ΡΟΔΟΥ'!$T$2:$T$100,"ΕΛΛΙΠΗΣ",'ΗΣ ΡΟΔΟΥ'!$B$2:$B$100,"&lt;&gt;"&amp;"ΑΚΥΡΩΣΗ")</f>
        <v>36.989999999999995</v>
      </c>
      <c r="G31" s="10">
        <f>COUNTIFS('ΗΣ ΡΟΔΟΥ'!$T$2:$T$100,"ΠΛΗΡΗΣ",'ΗΣ ΡΟΔΟΥ'!$B$2:$B$100,"&lt;&gt;""ΑΙΤΗΜΑ ΓΙΑ ΟΠΣ")</f>
        <v>2</v>
      </c>
      <c r="H31" s="11">
        <f>SUMIFS('ΗΣ ΡΟΔΟΥ'!$I$2:$I$100,'ΗΣ ΡΟΔΟΥ'!$T$2:$T$100,"ΠΛΗΡΗΣ",'ΗΣ ΡΟΔΟΥ'!$B$2:$B$100,"&lt;&gt;""ΑΙΤΗΜΑ ΓΙΑ ΟΠΣ")</f>
        <v>14</v>
      </c>
      <c r="I31" s="10">
        <f>COUNTIFS('ΗΣ ΡΟΔΟΥ'!$Y$2:$Y$100,"&lt;&gt;",'ΗΣ ΡΟΔΟΥ'!$AB$2:$AB$100,"",'ΗΣ ΡΟΔΟΥ'!$B$2:$B$100,"&lt;&gt;"&amp;"ΑΚΥΡΩΣΗ")</f>
        <v>0</v>
      </c>
      <c r="J31" s="11">
        <f>SUMIFS('ΗΣ ΡΟΔΟΥ'!$I$2:$I$100,'ΗΣ ΡΟΔΟΥ'!$Y$2:$Y$100,"&lt;&gt;",'ΗΣ ΡΟΔΟΥ'!$AB$2:$AB$100,"",'ΗΣ ΡΟΔΟΥ'!$B$2:$B$100,"&lt;&gt;"&amp;"ΑΚΥΡΩΣΗ")</f>
        <v>0</v>
      </c>
      <c r="K31" s="10">
        <f>COUNTIFS('ΗΣ ΡΟΔΟΥ'!$AB$2:$AB$100,"&lt;&gt;",'ΗΣ ΡΟΔΟΥ'!$AD$2:$AD$100,"",'ΗΣ ΡΟΔΟΥ'!$B$2:$B$100,"&lt;&gt;"&amp;"ΑΚΥΡΩΣΗ")</f>
        <v>0</v>
      </c>
      <c r="L31" s="11">
        <f>SUMIFS('ΗΣ ΡΟΔΟΥ'!$I$2:$I$100,'ΗΣ ΡΟΔΟΥ'!$AB$2:$AB$100,"&lt;&gt;",'ΗΣ ΡΟΔΟΥ'!$AD$2:$AD$100,"",'ΗΣ ΡΟΔΟΥ'!$B$2:$B$100,"&lt;&gt;"&amp;"ΑΚΥΡΩΣΗ")</f>
        <v>0</v>
      </c>
      <c r="M31" s="10">
        <f>COUNTIFS('ΗΣ ΡΟΔΟΥ'!$AD$2:$AD$100,"&lt;&gt;",'ΗΣ ΡΟΔΟΥ'!$AE$2:$AE$100,"",'ΗΣ ΡΟΔΟΥ'!$B$2:$B$100,"&lt;&gt;"&amp;"ΑΚΥΡΩΣΗ")</f>
        <v>0</v>
      </c>
      <c r="N31" s="11">
        <f>SUMIFS('ΗΣ ΡΟΔΟΥ'!$I$2:$I$100,'ΗΣ ΡΟΔΟΥ'!$AD$2:$AD$100,"&lt;&gt;",'ΗΣ ΡΟΔΟΥ'!$AE$2:$AE$100,"",'ΗΣ ΡΟΔΟΥ'!$B$2:$B$100,"&lt;&gt;"&amp;"ΑΚΥΡΩΣΗ")</f>
        <v>0</v>
      </c>
      <c r="O31" s="10">
        <f>COUNTIFS('ΗΣ ΡΟΔΟΥ'!$AE$2:$AE$100,"&lt;&gt;",'ΗΣ ΡΟΔΟΥ'!$AH$2:$AH$100,"",'ΗΣ ΡΟΔΟΥ'!$B$2:$B$100,"&lt;&gt;"&amp;"ΑΚΥΡΩΣΗ")</f>
        <v>0</v>
      </c>
      <c r="P31" s="11">
        <f>SUMIFS('ΗΣ ΡΟΔΟΥ'!$I$2:$I$100,'ΗΣ ΡΟΔΟΥ'!$AE$2:$AE$100,"&lt;&gt;",'ΗΣ ΡΟΔΟΥ'!$AH$2:$AH$100,"",'ΗΣ ΡΟΔΟΥ'!$B$2:$B$100,"&lt;&gt;"&amp;"ΑΚΥΡΩΣΗ")</f>
        <v>0</v>
      </c>
      <c r="Q31" s="10">
        <f>COUNTIFS('ΗΣ ΡΟΔΟΥ'!$AH$2:$AH$100,"&lt;&gt;",'ΗΣ ΡΟΔΟΥ'!$B$2:$B$100,"&lt;&gt;"&amp;"ΑΚΥΡΩΣΗ")</f>
        <v>0</v>
      </c>
      <c r="R31" s="11">
        <f>SUMIFS('ΗΣ ΡΟΔΟΥ'!$I$2:$I$100,'ΗΣ ΡΟΔΟΥ'!$AH$2:$AH$100,"&lt;&gt;",'ΗΣ ΡΟΔΟΥ'!$B$2:$B$100,"&lt;&gt;"&amp;"ΑΚΥΡΩΣΗ")</f>
        <v>0</v>
      </c>
    </row>
    <row r="32" spans="1:18" x14ac:dyDescent="0.25">
      <c r="A32" s="26"/>
      <c r="B32" s="26"/>
      <c r="C32" s="27"/>
      <c r="D32" s="24"/>
      <c r="E32" s="25"/>
      <c r="F32" s="24"/>
      <c r="G32" s="25"/>
      <c r="H32" s="24"/>
      <c r="I32" s="25"/>
      <c r="J32" s="24"/>
      <c r="K32" s="25"/>
      <c r="L32" s="24"/>
      <c r="M32" s="25"/>
      <c r="N32" s="24"/>
      <c r="O32" s="25"/>
      <c r="P32" s="24"/>
      <c r="Q32" s="25"/>
      <c r="R32" s="24"/>
    </row>
    <row r="33" spans="1:18" x14ac:dyDescent="0.25">
      <c r="A33" s="26"/>
      <c r="B33" s="26"/>
      <c r="C33" s="27"/>
      <c r="D33" s="24"/>
      <c r="E33" s="25"/>
      <c r="F33" s="24"/>
      <c r="G33" s="25"/>
      <c r="H33" s="24"/>
      <c r="I33" s="25"/>
      <c r="J33" s="24"/>
      <c r="K33" s="25"/>
      <c r="L33" s="24"/>
      <c r="M33" s="25"/>
      <c r="N33" s="24"/>
      <c r="O33" s="25"/>
      <c r="P33" s="24"/>
      <c r="Q33" s="25"/>
      <c r="R33" s="24"/>
    </row>
    <row r="34" spans="1:18" x14ac:dyDescent="0.25">
      <c r="A34" s="31" t="s">
        <v>41</v>
      </c>
      <c r="B34" s="31"/>
      <c r="C34" s="31"/>
      <c r="D34" s="31"/>
      <c r="E34" s="31"/>
      <c r="F34" s="31"/>
      <c r="G34" s="31"/>
      <c r="H34" s="31"/>
      <c r="I34" s="6"/>
    </row>
    <row r="35" spans="1:18" x14ac:dyDescent="0.25">
      <c r="A35" s="31" t="s">
        <v>42</v>
      </c>
      <c r="B35" s="31"/>
      <c r="C35" s="31"/>
      <c r="D35" s="31"/>
      <c r="E35" s="31"/>
      <c r="F35" s="31"/>
      <c r="G35" s="31"/>
      <c r="H35" s="31"/>
      <c r="I35" s="6"/>
    </row>
    <row r="36" spans="1:18" x14ac:dyDescent="0.25">
      <c r="A36" s="32" t="s">
        <v>43</v>
      </c>
      <c r="B36" s="32"/>
      <c r="C36" s="32"/>
      <c r="D36" s="32"/>
      <c r="E36" s="32"/>
      <c r="F36" s="32"/>
      <c r="G36" s="32"/>
      <c r="H36" s="32"/>
      <c r="I36" s="6"/>
    </row>
    <row r="37" spans="1:18" x14ac:dyDescent="0.25">
      <c r="A37" s="32" t="s">
        <v>44</v>
      </c>
      <c r="B37" s="32"/>
      <c r="C37" s="32"/>
      <c r="D37" s="32"/>
      <c r="E37" s="32"/>
      <c r="F37" s="32"/>
      <c r="G37" s="32"/>
      <c r="H37" s="32"/>
    </row>
    <row r="38" spans="1:18" x14ac:dyDescent="0.25">
      <c r="A38" s="32" t="s">
        <v>45</v>
      </c>
      <c r="B38" s="32"/>
      <c r="C38" s="32"/>
      <c r="D38" s="32"/>
      <c r="E38" s="32"/>
      <c r="F38" s="32"/>
      <c r="G38" s="32"/>
      <c r="H38" s="32"/>
    </row>
    <row r="39" spans="1:18" x14ac:dyDescent="0.25">
      <c r="A39" s="31" t="s">
        <v>46</v>
      </c>
      <c r="B39" s="31"/>
      <c r="C39" s="31"/>
      <c r="D39" s="31"/>
      <c r="E39" s="31"/>
      <c r="F39" s="31"/>
      <c r="G39" s="31"/>
      <c r="H39" s="31"/>
    </row>
    <row r="40" spans="1:18" x14ac:dyDescent="0.25">
      <c r="A40" s="31"/>
      <c r="B40" s="31"/>
      <c r="C40" s="31"/>
      <c r="D40" s="31"/>
      <c r="E40" s="31"/>
      <c r="F40" s="31"/>
      <c r="G40" s="31"/>
      <c r="H40" s="31"/>
    </row>
    <row r="41" spans="1:18" ht="15" customHeight="1" x14ac:dyDescent="0.25">
      <c r="A41" s="31" t="s">
        <v>47</v>
      </c>
      <c r="B41" s="31"/>
      <c r="C41" s="31"/>
      <c r="D41" s="31"/>
      <c r="E41" s="31"/>
      <c r="F41" s="31"/>
      <c r="G41" s="31"/>
      <c r="H41" s="31"/>
    </row>
    <row r="42" spans="1:18" x14ac:dyDescent="0.25">
      <c r="A42" s="31"/>
      <c r="B42" s="31"/>
      <c r="C42" s="31"/>
      <c r="D42" s="31"/>
      <c r="E42" s="31"/>
      <c r="F42" s="31"/>
      <c r="G42" s="31"/>
      <c r="H42" s="31"/>
    </row>
    <row r="43" spans="1:18" x14ac:dyDescent="0.25">
      <c r="A43" s="31"/>
      <c r="B43" s="31"/>
      <c r="C43" s="31"/>
      <c r="D43" s="31"/>
      <c r="E43" s="31"/>
      <c r="F43" s="31"/>
      <c r="G43" s="31"/>
      <c r="H43" s="31"/>
    </row>
    <row r="44" spans="1:18" ht="31.5" customHeight="1" x14ac:dyDescent="0.25">
      <c r="A44" s="31" t="s">
        <v>48</v>
      </c>
      <c r="B44" s="31"/>
      <c r="C44" s="31"/>
      <c r="D44" s="31"/>
      <c r="E44" s="31"/>
      <c r="F44" s="31"/>
      <c r="G44" s="31"/>
      <c r="H44" s="31"/>
    </row>
  </sheetData>
  <mergeCells count="9">
    <mergeCell ref="A41:H43"/>
    <mergeCell ref="A44:H44"/>
    <mergeCell ref="A34:H34"/>
    <mergeCell ref="A35:H35"/>
    <mergeCell ref="A1:R2"/>
    <mergeCell ref="A39:H40"/>
    <mergeCell ref="A36:H36"/>
    <mergeCell ref="A37:H37"/>
    <mergeCell ref="A38:H38"/>
  </mergeCell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2A820-A621-4499-A0FC-0BCFDC032FAE}">
  <sheetPr>
    <pageSetUpPr fitToPage="1"/>
  </sheetPr>
  <dimension ref="A1:AN16"/>
  <sheetViews>
    <sheetView tabSelected="1" zoomScale="106" zoomScaleNormal="106" workbookViewId="0">
      <selection activeCell="J22" sqref="J22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5.42578125" customWidth="1"/>
    <col min="9" max="9" width="14.140625" customWidth="1"/>
    <col min="10" max="10" width="18.28515625" customWidth="1"/>
    <col min="11" max="11" width="23.5703125" bestFit="1" customWidth="1"/>
    <col min="12" max="12" width="15" customWidth="1"/>
    <col min="13" max="13" width="18" customWidth="1"/>
    <col min="14" max="14" width="16.85546875" customWidth="1"/>
    <col min="15" max="16" width="13.28515625" customWidth="1"/>
    <col min="17" max="17" width="14" bestFit="1" customWidth="1"/>
    <col min="18" max="18" width="15.85546875" customWidth="1"/>
    <col min="19" max="19" width="14.5703125" customWidth="1"/>
    <col min="20" max="20" width="11.140625" customWidth="1"/>
    <col min="21" max="21" width="16.14062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3.42578125" customWidth="1"/>
    <col min="27" max="27" width="13" customWidth="1"/>
    <col min="28" max="28" width="13.7109375" customWidth="1"/>
    <col min="29" max="29" width="11.42578125" customWidth="1"/>
    <col min="30" max="30" width="14.85546875" customWidth="1"/>
    <col min="31" max="31" width="14.7109375" customWidth="1"/>
    <col min="32" max="32" width="15.28515625" customWidth="1"/>
    <col min="33" max="33" width="17.140625" customWidth="1"/>
    <col min="34" max="34" width="18.140625" customWidth="1"/>
    <col min="36" max="36" width="15.28515625" customWidth="1"/>
    <col min="37" max="37" width="11.7109375" customWidth="1"/>
    <col min="38" max="38" width="16.42578125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120</v>
      </c>
      <c r="AJ1" s="7" t="s">
        <v>105</v>
      </c>
      <c r="AK1" s="7" t="s">
        <v>106</v>
      </c>
      <c r="AL1" s="7" t="s">
        <v>121</v>
      </c>
    </row>
    <row r="2" spans="1:40" s="1" customFormat="1" ht="66.75" customHeight="1" x14ac:dyDescent="0.25">
      <c r="A2" s="9">
        <v>1</v>
      </c>
      <c r="B2" s="12" t="s">
        <v>501</v>
      </c>
      <c r="C2" s="9" t="s">
        <v>502</v>
      </c>
      <c r="D2" s="9" t="s">
        <v>503</v>
      </c>
      <c r="E2" s="12" t="s">
        <v>278</v>
      </c>
      <c r="F2" s="12" t="s">
        <v>504</v>
      </c>
      <c r="G2" s="9">
        <v>329</v>
      </c>
      <c r="H2" s="9" t="s">
        <v>505</v>
      </c>
      <c r="I2" s="9">
        <v>12</v>
      </c>
      <c r="J2" s="9">
        <v>28</v>
      </c>
      <c r="K2" s="9" t="s">
        <v>111</v>
      </c>
      <c r="L2" s="13" t="s">
        <v>506</v>
      </c>
      <c r="M2" s="12" t="s">
        <v>112</v>
      </c>
      <c r="N2" s="12" t="s">
        <v>507</v>
      </c>
      <c r="O2" s="12" t="s">
        <v>508</v>
      </c>
      <c r="P2" s="12" t="s">
        <v>502</v>
      </c>
      <c r="Q2" s="9" t="s">
        <v>502</v>
      </c>
      <c r="R2" s="9" t="s">
        <v>509</v>
      </c>
      <c r="S2" s="9"/>
      <c r="T2" s="9" t="s">
        <v>148</v>
      </c>
      <c r="U2" s="9"/>
      <c r="V2" s="9" t="s">
        <v>468</v>
      </c>
      <c r="W2" s="9"/>
      <c r="X2" s="9"/>
      <c r="Y2" s="9"/>
      <c r="Z2" s="9" t="s">
        <v>505</v>
      </c>
      <c r="AA2" s="9" t="s">
        <v>505</v>
      </c>
      <c r="AB2" s="9"/>
      <c r="AC2" s="9"/>
      <c r="AD2" s="9"/>
      <c r="AE2" s="9"/>
      <c r="AF2" s="9"/>
      <c r="AG2" s="9"/>
      <c r="AH2" s="9"/>
      <c r="AI2" s="9"/>
      <c r="AJ2" s="12"/>
      <c r="AK2" s="9"/>
      <c r="AL2" s="9"/>
      <c r="AM2"/>
      <c r="AN2"/>
    </row>
    <row r="3" spans="1:40" s="1" customFormat="1" ht="66.75" customHeight="1" x14ac:dyDescent="0.25">
      <c r="A3" s="9">
        <v>2</v>
      </c>
      <c r="B3" s="12" t="s">
        <v>501</v>
      </c>
      <c r="C3" s="9" t="s">
        <v>502</v>
      </c>
      <c r="D3" s="9" t="s">
        <v>503</v>
      </c>
      <c r="E3" s="12" t="s">
        <v>108</v>
      </c>
      <c r="F3" s="12" t="s">
        <v>510</v>
      </c>
      <c r="G3" s="9">
        <v>5398</v>
      </c>
      <c r="H3" s="9" t="s">
        <v>511</v>
      </c>
      <c r="I3" s="9">
        <v>5</v>
      </c>
      <c r="J3" s="9">
        <v>9.9359999999999999</v>
      </c>
      <c r="K3" s="9" t="s">
        <v>111</v>
      </c>
      <c r="L3" s="13" t="s">
        <v>512</v>
      </c>
      <c r="M3" s="12" t="s">
        <v>112</v>
      </c>
      <c r="N3" s="12" t="s">
        <v>513</v>
      </c>
      <c r="O3" s="12" t="s">
        <v>514</v>
      </c>
      <c r="P3" s="12" t="s">
        <v>502</v>
      </c>
      <c r="Q3" s="9" t="s">
        <v>502</v>
      </c>
      <c r="R3" s="9" t="s">
        <v>515</v>
      </c>
      <c r="S3" s="9"/>
      <c r="T3" s="9" t="s">
        <v>116</v>
      </c>
      <c r="U3" s="9"/>
      <c r="V3" s="9" t="s">
        <v>516</v>
      </c>
      <c r="W3" s="9"/>
      <c r="X3" s="9"/>
      <c r="Y3" s="9"/>
      <c r="Z3" s="9" t="s">
        <v>511</v>
      </c>
      <c r="AA3" s="9" t="s">
        <v>511</v>
      </c>
      <c r="AB3" s="9"/>
      <c r="AC3" s="9"/>
      <c r="AD3" s="9"/>
      <c r="AE3" s="9"/>
      <c r="AF3" s="9"/>
      <c r="AG3" s="9"/>
      <c r="AH3" s="9"/>
      <c r="AI3" s="9"/>
      <c r="AJ3" s="12"/>
      <c r="AK3" s="9"/>
      <c r="AL3" s="9"/>
      <c r="AM3"/>
      <c r="AN3"/>
    </row>
    <row r="4" spans="1:40" s="1" customFormat="1" ht="65.25" customHeight="1" x14ac:dyDescent="0.25">
      <c r="A4" s="9">
        <v>3</v>
      </c>
      <c r="B4" s="12" t="s">
        <v>501</v>
      </c>
      <c r="C4" s="9" t="s">
        <v>502</v>
      </c>
      <c r="D4" s="9" t="s">
        <v>503</v>
      </c>
      <c r="E4" s="12" t="s">
        <v>108</v>
      </c>
      <c r="F4" s="12" t="s">
        <v>510</v>
      </c>
      <c r="G4" s="9">
        <v>5399</v>
      </c>
      <c r="H4" s="9" t="s">
        <v>511</v>
      </c>
      <c r="I4" s="9">
        <v>5</v>
      </c>
      <c r="J4" s="9">
        <v>9.9359999999999999</v>
      </c>
      <c r="K4" s="9" t="s">
        <v>111</v>
      </c>
      <c r="L4" s="13" t="s">
        <v>517</v>
      </c>
      <c r="M4" s="12" t="s">
        <v>112</v>
      </c>
      <c r="N4" s="12" t="s">
        <v>513</v>
      </c>
      <c r="O4" s="12" t="s">
        <v>514</v>
      </c>
      <c r="P4" s="12" t="s">
        <v>502</v>
      </c>
      <c r="Q4" s="9" t="s">
        <v>502</v>
      </c>
      <c r="R4" s="9" t="s">
        <v>515</v>
      </c>
      <c r="S4" s="9"/>
      <c r="T4" s="9" t="s">
        <v>116</v>
      </c>
      <c r="U4" s="9"/>
      <c r="V4" s="9" t="s">
        <v>516</v>
      </c>
      <c r="W4" s="9"/>
      <c r="X4" s="9"/>
      <c r="Y4" s="9"/>
      <c r="Z4" s="9" t="s">
        <v>511</v>
      </c>
      <c r="AA4" s="9" t="s">
        <v>511</v>
      </c>
      <c r="AB4" s="9"/>
      <c r="AC4" s="9"/>
      <c r="AD4" s="9"/>
      <c r="AE4" s="9"/>
      <c r="AF4" s="9"/>
      <c r="AG4" s="9"/>
      <c r="AH4" s="9"/>
      <c r="AI4" s="9"/>
      <c r="AJ4" s="12"/>
      <c r="AK4" s="9"/>
      <c r="AL4" s="9"/>
      <c r="AM4"/>
      <c r="AN4"/>
    </row>
    <row r="5" spans="1:40" s="1" customFormat="1" ht="69.75" customHeight="1" x14ac:dyDescent="0.25">
      <c r="A5" s="9">
        <v>4</v>
      </c>
      <c r="B5" s="12" t="s">
        <v>501</v>
      </c>
      <c r="C5" s="9" t="s">
        <v>502</v>
      </c>
      <c r="D5" s="9" t="s">
        <v>503</v>
      </c>
      <c r="E5" s="12" t="s">
        <v>108</v>
      </c>
      <c r="F5" s="12" t="s">
        <v>510</v>
      </c>
      <c r="G5" s="9">
        <v>5400</v>
      </c>
      <c r="H5" s="9" t="s">
        <v>511</v>
      </c>
      <c r="I5" s="9">
        <v>5</v>
      </c>
      <c r="J5" s="9">
        <v>9.9359999999999999</v>
      </c>
      <c r="K5" s="9" t="s">
        <v>111</v>
      </c>
      <c r="L5" s="13" t="s">
        <v>517</v>
      </c>
      <c r="M5" s="12" t="s">
        <v>112</v>
      </c>
      <c r="N5" s="12" t="s">
        <v>513</v>
      </c>
      <c r="O5" s="12" t="s">
        <v>514</v>
      </c>
      <c r="P5" s="12" t="s">
        <v>502</v>
      </c>
      <c r="Q5" s="9" t="s">
        <v>502</v>
      </c>
      <c r="R5" s="9" t="s">
        <v>515</v>
      </c>
      <c r="S5" s="9"/>
      <c r="T5" s="9" t="s">
        <v>116</v>
      </c>
      <c r="U5" s="9"/>
      <c r="V5" s="9" t="s">
        <v>516</v>
      </c>
      <c r="W5" s="9"/>
      <c r="X5" s="9"/>
      <c r="Y5" s="9"/>
      <c r="Z5" s="9" t="s">
        <v>511</v>
      </c>
      <c r="AA5" s="9" t="s">
        <v>511</v>
      </c>
      <c r="AB5" s="9"/>
      <c r="AC5" s="9"/>
      <c r="AD5" s="9"/>
      <c r="AE5" s="9"/>
      <c r="AF5" s="9"/>
      <c r="AG5" s="9"/>
      <c r="AH5" s="9"/>
      <c r="AI5" s="9"/>
      <c r="AJ5" s="12"/>
      <c r="AK5" s="9"/>
      <c r="AL5" s="9"/>
      <c r="AM5"/>
      <c r="AN5"/>
    </row>
    <row r="6" spans="1:40" s="1" customFormat="1" ht="75.75" customHeight="1" x14ac:dyDescent="0.25">
      <c r="A6" s="9">
        <v>5</v>
      </c>
      <c r="B6" s="12" t="s">
        <v>501</v>
      </c>
      <c r="C6" s="9" t="s">
        <v>502</v>
      </c>
      <c r="D6" s="9" t="s">
        <v>503</v>
      </c>
      <c r="E6" s="12" t="s">
        <v>108</v>
      </c>
      <c r="F6" s="12" t="s">
        <v>510</v>
      </c>
      <c r="G6" s="9">
        <v>5401</v>
      </c>
      <c r="H6" s="9" t="s">
        <v>511</v>
      </c>
      <c r="I6" s="9">
        <v>5</v>
      </c>
      <c r="J6" s="9">
        <v>9.9359999999999999</v>
      </c>
      <c r="K6" s="9" t="s">
        <v>111</v>
      </c>
      <c r="L6" s="13" t="s">
        <v>518</v>
      </c>
      <c r="M6" s="12" t="s">
        <v>112</v>
      </c>
      <c r="N6" s="12" t="s">
        <v>513</v>
      </c>
      <c r="O6" s="12" t="s">
        <v>514</v>
      </c>
      <c r="P6" s="12" t="s">
        <v>502</v>
      </c>
      <c r="Q6" s="9" t="s">
        <v>502</v>
      </c>
      <c r="R6" s="9" t="s">
        <v>515</v>
      </c>
      <c r="S6" s="9"/>
      <c r="T6" s="9" t="s">
        <v>116</v>
      </c>
      <c r="U6" s="9"/>
      <c r="V6" s="9" t="s">
        <v>516</v>
      </c>
      <c r="W6" s="9"/>
      <c r="X6" s="9"/>
      <c r="Y6" s="9"/>
      <c r="Z6" s="9" t="s">
        <v>511</v>
      </c>
      <c r="AA6" s="9" t="s">
        <v>511</v>
      </c>
      <c r="AB6" s="9"/>
      <c r="AC6" s="9"/>
      <c r="AD6" s="9"/>
      <c r="AE6" s="9"/>
      <c r="AF6" s="9"/>
      <c r="AG6" s="9"/>
      <c r="AH6" s="9"/>
      <c r="AI6" s="9"/>
      <c r="AJ6" s="12"/>
      <c r="AK6" s="9"/>
      <c r="AL6" s="9"/>
      <c r="AM6"/>
      <c r="AN6"/>
    </row>
    <row r="7" spans="1:40" ht="60" x14ac:dyDescent="0.25">
      <c r="A7" s="9">
        <v>6</v>
      </c>
      <c r="B7" s="12" t="s">
        <v>501</v>
      </c>
      <c r="C7" s="9" t="s">
        <v>502</v>
      </c>
      <c r="D7" s="9" t="s">
        <v>503</v>
      </c>
      <c r="E7" s="12" t="s">
        <v>278</v>
      </c>
      <c r="F7" s="12" t="s">
        <v>519</v>
      </c>
      <c r="G7" s="9">
        <v>307855</v>
      </c>
      <c r="H7" s="9" t="s">
        <v>520</v>
      </c>
      <c r="I7" s="9">
        <v>15</v>
      </c>
      <c r="J7" s="9">
        <v>35</v>
      </c>
      <c r="K7" s="9" t="s">
        <v>111</v>
      </c>
      <c r="L7" s="13" t="s">
        <v>521</v>
      </c>
      <c r="M7" s="12" t="s">
        <v>112</v>
      </c>
      <c r="N7" s="12" t="s">
        <v>522</v>
      </c>
      <c r="O7" s="12" t="s">
        <v>508</v>
      </c>
      <c r="P7" s="12" t="s">
        <v>502</v>
      </c>
      <c r="Q7" s="9" t="s">
        <v>502</v>
      </c>
      <c r="R7" s="9" t="s">
        <v>523</v>
      </c>
      <c r="S7" s="9"/>
      <c r="T7" s="9" t="s">
        <v>116</v>
      </c>
      <c r="U7" s="9"/>
      <c r="V7" s="9"/>
      <c r="W7" s="9"/>
      <c r="X7" s="9"/>
      <c r="Y7" s="9"/>
      <c r="Z7" s="9" t="s">
        <v>520</v>
      </c>
      <c r="AA7" s="9" t="s">
        <v>520</v>
      </c>
      <c r="AB7" s="9"/>
      <c r="AC7" s="9"/>
      <c r="AD7" s="9"/>
      <c r="AE7" s="9"/>
      <c r="AF7" s="9"/>
      <c r="AG7" s="9"/>
      <c r="AH7" s="9"/>
      <c r="AI7" s="9"/>
      <c r="AJ7" s="12"/>
      <c r="AK7" s="9"/>
      <c r="AL7" s="9"/>
    </row>
    <row r="8" spans="1:40" ht="60" x14ac:dyDescent="0.25">
      <c r="A8" s="9">
        <v>7</v>
      </c>
      <c r="B8" s="12" t="s">
        <v>501</v>
      </c>
      <c r="C8" s="9" t="s">
        <v>502</v>
      </c>
      <c r="D8" s="9" t="s">
        <v>503</v>
      </c>
      <c r="E8" s="12" t="s">
        <v>108</v>
      </c>
      <c r="F8" s="12" t="s">
        <v>301</v>
      </c>
      <c r="G8" s="9">
        <v>346321</v>
      </c>
      <c r="H8" s="9" t="s">
        <v>302</v>
      </c>
      <c r="I8" s="9">
        <v>0.6</v>
      </c>
      <c r="J8" s="9">
        <v>1.98</v>
      </c>
      <c r="K8" s="9" t="s">
        <v>111</v>
      </c>
      <c r="L8" s="13" t="s">
        <v>524</v>
      </c>
      <c r="M8" s="12" t="s">
        <v>112</v>
      </c>
      <c r="N8" s="12" t="s">
        <v>525</v>
      </c>
      <c r="O8" s="12" t="s">
        <v>526</v>
      </c>
      <c r="P8" s="12" t="s">
        <v>502</v>
      </c>
      <c r="Q8" s="9" t="s">
        <v>502</v>
      </c>
      <c r="R8" s="9" t="s">
        <v>305</v>
      </c>
      <c r="S8" s="9"/>
      <c r="T8" s="9" t="s">
        <v>116</v>
      </c>
      <c r="U8" s="9"/>
      <c r="V8" s="9"/>
      <c r="W8" s="9"/>
      <c r="X8" s="9"/>
      <c r="Y8" s="9"/>
      <c r="Z8" s="9"/>
      <c r="AA8" s="9" t="s">
        <v>302</v>
      </c>
      <c r="AB8" s="9"/>
      <c r="AC8" s="9"/>
      <c r="AD8" s="9"/>
      <c r="AE8" s="9"/>
      <c r="AF8" s="9"/>
      <c r="AG8" s="9"/>
      <c r="AH8" s="9"/>
      <c r="AI8" s="9"/>
      <c r="AJ8" s="12"/>
      <c r="AK8" s="9"/>
      <c r="AL8" s="9"/>
    </row>
    <row r="9" spans="1:40" ht="60" x14ac:dyDescent="0.25">
      <c r="A9" s="9">
        <v>8</v>
      </c>
      <c r="B9" s="12" t="s">
        <v>501</v>
      </c>
      <c r="C9" s="9" t="s">
        <v>502</v>
      </c>
      <c r="D9" s="9" t="s">
        <v>503</v>
      </c>
      <c r="E9" s="12" t="s">
        <v>108</v>
      </c>
      <c r="F9" s="12" t="s">
        <v>527</v>
      </c>
      <c r="G9" s="9">
        <v>398981</v>
      </c>
      <c r="H9" s="9" t="s">
        <v>312</v>
      </c>
      <c r="I9" s="9">
        <v>0.15</v>
      </c>
      <c r="J9" s="9">
        <v>0.48</v>
      </c>
      <c r="K9" s="9" t="s">
        <v>111</v>
      </c>
      <c r="L9" s="13" t="s">
        <v>528</v>
      </c>
      <c r="M9" s="12" t="s">
        <v>112</v>
      </c>
      <c r="N9" s="12" t="s">
        <v>529</v>
      </c>
      <c r="O9" s="12" t="s">
        <v>526</v>
      </c>
      <c r="P9" s="12" t="s">
        <v>502</v>
      </c>
      <c r="Q9" s="9" t="s">
        <v>502</v>
      </c>
      <c r="R9" s="9" t="s">
        <v>315</v>
      </c>
      <c r="S9" s="9"/>
      <c r="T9" s="9" t="s">
        <v>116</v>
      </c>
      <c r="U9" s="9"/>
      <c r="V9" s="9"/>
      <c r="W9" s="9"/>
      <c r="X9" s="9"/>
      <c r="Y9" s="9"/>
      <c r="Z9" s="9"/>
      <c r="AA9" s="9" t="s">
        <v>302</v>
      </c>
      <c r="AB9" s="9"/>
      <c r="AC9" s="9"/>
      <c r="AD9" s="9"/>
      <c r="AE9" s="9"/>
      <c r="AF9" s="9"/>
      <c r="AG9" s="9"/>
      <c r="AH9" s="9"/>
      <c r="AI9" s="9"/>
      <c r="AJ9" s="12"/>
      <c r="AK9" s="9"/>
      <c r="AL9" s="9"/>
    </row>
    <row r="10" spans="1:40" ht="60" customHeight="1" x14ac:dyDescent="0.25">
      <c r="A10" s="9">
        <v>9</v>
      </c>
      <c r="B10" s="12" t="s">
        <v>501</v>
      </c>
      <c r="C10" s="9" t="s">
        <v>502</v>
      </c>
      <c r="D10" s="9" t="s">
        <v>503</v>
      </c>
      <c r="E10" s="12" t="s">
        <v>108</v>
      </c>
      <c r="F10" s="12" t="s">
        <v>530</v>
      </c>
      <c r="G10" s="9">
        <v>40009</v>
      </c>
      <c r="H10" s="9" t="s">
        <v>531</v>
      </c>
      <c r="I10" s="9">
        <v>0.3</v>
      </c>
      <c r="J10" s="9">
        <v>1</v>
      </c>
      <c r="K10" s="9" t="s">
        <v>111</v>
      </c>
      <c r="L10" s="13" t="s">
        <v>532</v>
      </c>
      <c r="M10" s="12" t="s">
        <v>112</v>
      </c>
      <c r="N10" s="12" t="s">
        <v>533</v>
      </c>
      <c r="O10" s="12" t="s">
        <v>508</v>
      </c>
      <c r="P10" s="12" t="s">
        <v>502</v>
      </c>
      <c r="Q10" s="9" t="s">
        <v>502</v>
      </c>
      <c r="R10" s="9" t="s">
        <v>531</v>
      </c>
      <c r="S10" s="12"/>
      <c r="T10" s="9" t="s">
        <v>116</v>
      </c>
      <c r="U10" s="9"/>
      <c r="V10" s="9"/>
      <c r="W10" s="9"/>
      <c r="X10" s="9"/>
      <c r="Y10" s="9"/>
      <c r="Z10" s="12" t="s">
        <v>534</v>
      </c>
      <c r="AA10" s="12" t="s">
        <v>534</v>
      </c>
      <c r="AB10" s="9"/>
      <c r="AC10" s="9"/>
      <c r="AD10" s="9"/>
      <c r="AE10" s="9"/>
      <c r="AF10" s="9"/>
      <c r="AG10" s="9"/>
      <c r="AH10" s="9"/>
      <c r="AI10" s="9"/>
      <c r="AJ10" s="12"/>
      <c r="AK10" s="9"/>
      <c r="AL10" s="9"/>
    </row>
    <row r="11" spans="1:40" ht="60" x14ac:dyDescent="0.25">
      <c r="A11" s="9">
        <v>10</v>
      </c>
      <c r="B11" s="12" t="s">
        <v>501</v>
      </c>
      <c r="C11" s="9" t="s">
        <v>502</v>
      </c>
      <c r="D11" s="9" t="s">
        <v>503</v>
      </c>
      <c r="E11" s="12" t="s">
        <v>108</v>
      </c>
      <c r="F11" s="12" t="s">
        <v>530</v>
      </c>
      <c r="G11" s="9">
        <v>40023</v>
      </c>
      <c r="H11" s="9" t="s">
        <v>531</v>
      </c>
      <c r="I11" s="9">
        <v>0.24</v>
      </c>
      <c r="J11" s="9">
        <v>0.8</v>
      </c>
      <c r="K11" s="9" t="s">
        <v>111</v>
      </c>
      <c r="L11" s="13" t="s">
        <v>535</v>
      </c>
      <c r="M11" s="12" t="s">
        <v>112</v>
      </c>
      <c r="N11" s="12" t="s">
        <v>536</v>
      </c>
      <c r="O11" s="12" t="s">
        <v>508</v>
      </c>
      <c r="P11" s="12" t="s">
        <v>502</v>
      </c>
      <c r="Q11" s="9" t="s">
        <v>502</v>
      </c>
      <c r="R11" s="9" t="s">
        <v>531</v>
      </c>
      <c r="S11" s="12"/>
      <c r="T11" s="9" t="s">
        <v>116</v>
      </c>
      <c r="U11" s="9"/>
      <c r="V11" s="9"/>
      <c r="W11" s="9"/>
      <c r="X11" s="9"/>
      <c r="Y11" s="9"/>
      <c r="Z11" s="9" t="s">
        <v>531</v>
      </c>
      <c r="AA11" s="12" t="s">
        <v>534</v>
      </c>
      <c r="AB11" s="9"/>
      <c r="AC11" s="9"/>
      <c r="AD11" s="9"/>
      <c r="AE11" s="9"/>
      <c r="AF11" s="9"/>
      <c r="AG11" s="9"/>
      <c r="AH11" s="9"/>
      <c r="AI11" s="9"/>
      <c r="AJ11" s="12"/>
      <c r="AK11" s="9"/>
      <c r="AL11" s="9"/>
    </row>
    <row r="12" spans="1:40" ht="60" x14ac:dyDescent="0.25">
      <c r="A12" s="9">
        <v>11</v>
      </c>
      <c r="B12" s="12" t="s">
        <v>501</v>
      </c>
      <c r="C12" s="9" t="s">
        <v>502</v>
      </c>
      <c r="D12" s="9" t="s">
        <v>503</v>
      </c>
      <c r="E12" s="12" t="s">
        <v>108</v>
      </c>
      <c r="F12" s="12" t="s">
        <v>530</v>
      </c>
      <c r="G12" s="9">
        <v>40039</v>
      </c>
      <c r="H12" s="9" t="s">
        <v>531</v>
      </c>
      <c r="I12" s="9">
        <v>0.1</v>
      </c>
      <c r="J12" s="9">
        <v>0.34</v>
      </c>
      <c r="K12" s="9" t="s">
        <v>111</v>
      </c>
      <c r="L12" s="13">
        <v>583</v>
      </c>
      <c r="M12" s="12" t="s">
        <v>112</v>
      </c>
      <c r="N12" s="12" t="s">
        <v>537</v>
      </c>
      <c r="O12" s="12" t="s">
        <v>508</v>
      </c>
      <c r="P12" s="12" t="s">
        <v>502</v>
      </c>
      <c r="Q12" s="9" t="s">
        <v>502</v>
      </c>
      <c r="R12" s="9" t="s">
        <v>531</v>
      </c>
      <c r="S12" s="12"/>
      <c r="T12" s="9" t="s">
        <v>116</v>
      </c>
      <c r="U12" s="9"/>
      <c r="V12" s="9"/>
      <c r="W12" s="9"/>
      <c r="X12" s="9"/>
      <c r="Y12" s="9"/>
      <c r="Z12" s="9" t="s">
        <v>531</v>
      </c>
      <c r="AA12" s="12" t="s">
        <v>534</v>
      </c>
      <c r="AB12" s="9"/>
      <c r="AC12" s="9"/>
      <c r="AD12" s="9"/>
      <c r="AE12" s="9"/>
      <c r="AF12" s="9"/>
      <c r="AG12" s="9"/>
      <c r="AH12" s="9"/>
      <c r="AI12" s="9"/>
      <c r="AJ12" s="12"/>
      <c r="AK12" s="9"/>
      <c r="AL12" s="9"/>
    </row>
    <row r="13" spans="1:40" ht="90" x14ac:dyDescent="0.25">
      <c r="A13" s="9">
        <v>12</v>
      </c>
      <c r="B13" s="12" t="s">
        <v>501</v>
      </c>
      <c r="C13" s="9" t="s">
        <v>502</v>
      </c>
      <c r="D13" s="9" t="s">
        <v>503</v>
      </c>
      <c r="E13" s="12" t="s">
        <v>108</v>
      </c>
      <c r="F13" s="12" t="s">
        <v>538</v>
      </c>
      <c r="G13" s="9">
        <v>40061</v>
      </c>
      <c r="H13" s="9" t="s">
        <v>531</v>
      </c>
      <c r="I13" s="9">
        <v>0.3</v>
      </c>
      <c r="J13" s="9">
        <v>1</v>
      </c>
      <c r="K13" s="9" t="s">
        <v>111</v>
      </c>
      <c r="L13" s="13">
        <v>585</v>
      </c>
      <c r="M13" s="12" t="s">
        <v>112</v>
      </c>
      <c r="N13" s="12" t="s">
        <v>539</v>
      </c>
      <c r="O13" s="12" t="s">
        <v>508</v>
      </c>
      <c r="P13" s="12" t="s">
        <v>502</v>
      </c>
      <c r="Q13" s="9" t="s">
        <v>502</v>
      </c>
      <c r="R13" s="9" t="s">
        <v>531</v>
      </c>
      <c r="S13" s="12"/>
      <c r="T13" s="9" t="s">
        <v>116</v>
      </c>
      <c r="U13" s="9"/>
      <c r="V13" s="9"/>
      <c r="W13" s="9"/>
      <c r="X13" s="9"/>
      <c r="Y13" s="9"/>
      <c r="Z13" s="9" t="s">
        <v>531</v>
      </c>
      <c r="AA13" s="12" t="s">
        <v>534</v>
      </c>
      <c r="AB13" s="9"/>
      <c r="AC13" s="9"/>
      <c r="AD13" s="9"/>
      <c r="AE13" s="9"/>
      <c r="AF13" s="9"/>
      <c r="AG13" s="9"/>
      <c r="AH13" s="9"/>
      <c r="AI13" s="9"/>
      <c r="AJ13" s="12"/>
      <c r="AK13" s="9"/>
      <c r="AL13" s="9"/>
    </row>
    <row r="14" spans="1:40" ht="90" x14ac:dyDescent="0.25">
      <c r="A14" s="9">
        <v>13</v>
      </c>
      <c r="B14" s="12" t="s">
        <v>501</v>
      </c>
      <c r="C14" s="9" t="s">
        <v>502</v>
      </c>
      <c r="D14" s="9" t="s">
        <v>503</v>
      </c>
      <c r="E14" s="12" t="s">
        <v>108</v>
      </c>
      <c r="F14" s="12" t="s">
        <v>538</v>
      </c>
      <c r="G14" s="9">
        <v>40073</v>
      </c>
      <c r="H14" s="9" t="s">
        <v>531</v>
      </c>
      <c r="I14" s="9">
        <v>0.3</v>
      </c>
      <c r="J14" s="9">
        <v>1</v>
      </c>
      <c r="K14" s="9" t="s">
        <v>111</v>
      </c>
      <c r="L14" s="13">
        <v>580</v>
      </c>
      <c r="M14" s="12" t="s">
        <v>112</v>
      </c>
      <c r="N14" s="12" t="s">
        <v>540</v>
      </c>
      <c r="O14" s="12" t="s">
        <v>508</v>
      </c>
      <c r="P14" s="12" t="s">
        <v>502</v>
      </c>
      <c r="Q14" s="9" t="s">
        <v>502</v>
      </c>
      <c r="R14" s="9" t="s">
        <v>531</v>
      </c>
      <c r="S14" s="12"/>
      <c r="T14" s="9" t="s">
        <v>116</v>
      </c>
      <c r="U14" s="9"/>
      <c r="V14" s="9"/>
      <c r="W14" s="9"/>
      <c r="X14" s="9"/>
      <c r="Y14" s="9"/>
      <c r="Z14" s="9" t="s">
        <v>531</v>
      </c>
      <c r="AA14" s="12" t="s">
        <v>534</v>
      </c>
      <c r="AB14" s="9"/>
      <c r="AC14" s="9"/>
      <c r="AD14" s="9"/>
      <c r="AE14" s="9"/>
      <c r="AF14" s="9"/>
      <c r="AG14" s="9"/>
      <c r="AH14" s="9"/>
      <c r="AI14" s="9"/>
      <c r="AJ14" s="12"/>
      <c r="AK14" s="9"/>
      <c r="AL14" s="9"/>
    </row>
    <row r="15" spans="1:40" ht="60" x14ac:dyDescent="0.25">
      <c r="A15" s="9">
        <v>14</v>
      </c>
      <c r="B15" s="12" t="s">
        <v>501</v>
      </c>
      <c r="C15" s="9" t="s">
        <v>502</v>
      </c>
      <c r="D15" s="9" t="s">
        <v>503</v>
      </c>
      <c r="E15" s="12" t="s">
        <v>541</v>
      </c>
      <c r="F15" s="12" t="s">
        <v>542</v>
      </c>
      <c r="G15" s="9">
        <v>490172</v>
      </c>
      <c r="H15" s="9" t="s">
        <v>399</v>
      </c>
      <c r="I15" s="9">
        <v>2</v>
      </c>
      <c r="J15" s="9">
        <v>4</v>
      </c>
      <c r="K15" s="9" t="s">
        <v>111</v>
      </c>
      <c r="L15" s="13" t="s">
        <v>543</v>
      </c>
      <c r="M15" s="12" t="s">
        <v>112</v>
      </c>
      <c r="N15" s="12" t="s">
        <v>544</v>
      </c>
      <c r="O15" s="12" t="s">
        <v>545</v>
      </c>
      <c r="P15" s="12" t="s">
        <v>502</v>
      </c>
      <c r="Q15" s="9" t="s">
        <v>502</v>
      </c>
      <c r="R15" s="9" t="s">
        <v>399</v>
      </c>
      <c r="S15" s="12"/>
      <c r="T15" s="9" t="s">
        <v>148</v>
      </c>
      <c r="U15" s="9"/>
      <c r="V15" s="9"/>
      <c r="W15" s="9"/>
      <c r="X15" s="9"/>
      <c r="Y15" s="9"/>
      <c r="Z15" s="9" t="s">
        <v>531</v>
      </c>
      <c r="AA15" s="12" t="s">
        <v>534</v>
      </c>
      <c r="AB15" s="9"/>
      <c r="AC15" s="9"/>
      <c r="AD15" s="9"/>
      <c r="AE15" s="9"/>
      <c r="AF15" s="9"/>
      <c r="AG15" s="9"/>
      <c r="AH15" s="9"/>
      <c r="AI15" s="9"/>
      <c r="AJ15" s="12"/>
      <c r="AK15" s="9"/>
      <c r="AL15" s="9"/>
    </row>
    <row r="16" spans="1:40" x14ac:dyDescent="0.25">
      <c r="H16" t="s">
        <v>430</v>
      </c>
      <c r="AG16" s="2"/>
    </row>
  </sheetData>
  <autoFilter ref="A1:AL1" xr:uid="{3152A820-A621-4499-A0FC-0BCFDC032FAE}"/>
  <pageMargins left="0.25" right="0.25" top="0.75" bottom="0.75" header="0.3" footer="0.3"/>
  <pageSetup paperSize="9" scale="17" fitToHeight="0"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A073E-F030-415C-B2BB-3A1382516C71}">
  <dimension ref="A1:AM11"/>
  <sheetViews>
    <sheetView topLeftCell="L1" zoomScale="80" zoomScaleNormal="80" workbookViewId="0">
      <pane ySplit="1" topLeftCell="A2" activePane="bottomLeft" state="frozen"/>
      <selection pane="bottomLeft" activeCell="M2" sqref="M2"/>
    </sheetView>
  </sheetViews>
  <sheetFormatPr defaultRowHeight="15" x14ac:dyDescent="0.25"/>
  <cols>
    <col min="2" max="2" width="17.28515625" customWidth="1"/>
    <col min="3" max="3" width="15.140625" customWidth="1"/>
    <col min="4" max="4" width="15" customWidth="1"/>
    <col min="5" max="5" width="17.140625" customWidth="1"/>
    <col min="6" max="6" width="20.7109375" customWidth="1"/>
    <col min="7" max="7" width="10.140625" customWidth="1"/>
    <col min="8" max="8" width="15.42578125" customWidth="1"/>
    <col min="9" max="9" width="19.28515625" customWidth="1"/>
    <col min="10" max="10" width="18" customWidth="1"/>
    <col min="11" max="11" width="23.5703125" bestFit="1" customWidth="1"/>
    <col min="12" max="12" width="15" customWidth="1"/>
    <col min="13" max="13" width="18" customWidth="1"/>
    <col min="14" max="14" width="15.42578125" customWidth="1"/>
    <col min="15" max="16" width="13.28515625" customWidth="1"/>
    <col min="17" max="17" width="13.5703125" customWidth="1"/>
    <col min="18" max="18" width="14.5703125" customWidth="1"/>
    <col min="19" max="19" width="16" customWidth="1"/>
    <col min="20" max="20" width="15.42578125" customWidth="1"/>
    <col min="21" max="21" width="17.5703125" customWidth="1"/>
    <col min="22" max="22" width="17.140625" customWidth="1"/>
    <col min="23" max="23" width="17.7109375" customWidth="1"/>
    <col min="24" max="24" width="13.140625" customWidth="1"/>
    <col min="25" max="25" width="12.42578125" customWidth="1"/>
    <col min="26" max="26" width="11.28515625" customWidth="1"/>
    <col min="27" max="27" width="15.5703125" customWidth="1"/>
    <col min="28" max="28" width="10.28515625" customWidth="1"/>
    <col min="29" max="29" width="13.5703125" customWidth="1"/>
    <col min="30" max="30" width="14.7109375" customWidth="1"/>
    <col min="31" max="31" width="15.28515625" customWidth="1"/>
    <col min="32" max="32" width="17.140625" customWidth="1"/>
    <col min="33" max="33" width="17.28515625" customWidth="1"/>
    <col min="35" max="35" width="14.5703125" customWidth="1"/>
    <col min="36" max="36" width="11.7109375" customWidth="1"/>
    <col min="37" max="37" width="15.28515625" customWidth="1"/>
  </cols>
  <sheetData>
    <row r="1" spans="1:39" s="1" customFormat="1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86</v>
      </c>
      <c r="P1" s="7" t="s">
        <v>85</v>
      </c>
      <c r="Q1" s="7" t="s">
        <v>87</v>
      </c>
      <c r="R1" s="7" t="s">
        <v>88</v>
      </c>
      <c r="S1" s="7" t="s">
        <v>89</v>
      </c>
      <c r="T1" s="7" t="s">
        <v>91</v>
      </c>
      <c r="U1" s="7" t="s">
        <v>92</v>
      </c>
      <c r="V1" s="7" t="s">
        <v>93</v>
      </c>
      <c r="W1" s="7" t="s">
        <v>94</v>
      </c>
      <c r="X1" s="7" t="s">
        <v>95</v>
      </c>
      <c r="Y1" s="7" t="s">
        <v>96</v>
      </c>
      <c r="Z1" s="7" t="s">
        <v>97</v>
      </c>
      <c r="AA1" s="7" t="s">
        <v>98</v>
      </c>
      <c r="AB1" s="7" t="s">
        <v>99</v>
      </c>
      <c r="AC1" s="7" t="s">
        <v>100</v>
      </c>
      <c r="AD1" s="7" t="s">
        <v>101</v>
      </c>
      <c r="AE1" s="7" t="s">
        <v>102</v>
      </c>
      <c r="AF1" s="7" t="s">
        <v>103</v>
      </c>
      <c r="AG1" s="7" t="s">
        <v>104</v>
      </c>
      <c r="AH1" s="7" t="s">
        <v>120</v>
      </c>
      <c r="AI1" s="7" t="s">
        <v>105</v>
      </c>
      <c r="AJ1" s="7" t="s">
        <v>106</v>
      </c>
      <c r="AK1" s="7" t="s">
        <v>121</v>
      </c>
      <c r="AL1"/>
      <c r="AM1"/>
    </row>
    <row r="2" spans="1:39" ht="75" x14ac:dyDescent="0.25">
      <c r="A2" s="9">
        <v>1</v>
      </c>
      <c r="B2" s="12" t="s">
        <v>122</v>
      </c>
      <c r="C2" s="12" t="s">
        <v>123</v>
      </c>
      <c r="D2" s="12" t="s">
        <v>123</v>
      </c>
      <c r="E2" s="12" t="s">
        <v>124</v>
      </c>
      <c r="F2" s="12" t="s">
        <v>125</v>
      </c>
      <c r="G2" s="9">
        <v>2851</v>
      </c>
      <c r="H2" s="9" t="s">
        <v>126</v>
      </c>
      <c r="I2" s="9">
        <v>1</v>
      </c>
      <c r="J2" s="9">
        <v>1.1268</v>
      </c>
      <c r="K2" s="9" t="s">
        <v>111</v>
      </c>
      <c r="L2" s="13" t="s">
        <v>127</v>
      </c>
      <c r="M2" s="12" t="s">
        <v>112</v>
      </c>
      <c r="N2" s="12" t="s">
        <v>128</v>
      </c>
      <c r="O2" s="12" t="s">
        <v>129</v>
      </c>
      <c r="P2" s="12" t="s">
        <v>129</v>
      </c>
      <c r="Q2" s="9" t="s">
        <v>130</v>
      </c>
      <c r="R2" s="9" t="s">
        <v>131</v>
      </c>
      <c r="S2" s="9" t="s">
        <v>132</v>
      </c>
      <c r="T2" s="9" t="s">
        <v>133</v>
      </c>
      <c r="U2" s="9" t="s">
        <v>134</v>
      </c>
      <c r="V2" s="9"/>
      <c r="W2" s="9"/>
      <c r="X2" s="9"/>
      <c r="Y2" s="9" t="s">
        <v>126</v>
      </c>
      <c r="Z2" s="9" t="s">
        <v>126</v>
      </c>
      <c r="AA2" s="12" t="s">
        <v>135</v>
      </c>
      <c r="AB2" s="9"/>
      <c r="AC2" s="9" t="s">
        <v>136</v>
      </c>
      <c r="AD2" s="9"/>
      <c r="AE2" s="9"/>
      <c r="AF2" s="9"/>
      <c r="AG2" s="9"/>
      <c r="AH2" s="9"/>
      <c r="AI2" s="9"/>
      <c r="AJ2" s="9"/>
      <c r="AK2" s="9"/>
    </row>
    <row r="11" spans="1:39" x14ac:dyDescent="0.25">
      <c r="AF11" s="2"/>
    </row>
  </sheetData>
  <autoFilter ref="A1:AM1" xr:uid="{3AFA073E-F030-415C-B2BB-3A1382516C71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59D10-5827-43B3-A965-FBF4E71FC43D}">
  <dimension ref="A1:AN12"/>
  <sheetViews>
    <sheetView topLeftCell="N1" zoomScale="80" zoomScaleNormal="80" workbookViewId="0">
      <pane ySplit="1" topLeftCell="A2" activePane="bottomLeft" state="frozen"/>
      <selection pane="bottomLeft" activeCell="O1" sqref="O1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4.5703125" customWidth="1"/>
    <col min="9" max="9" width="13.28515625" customWidth="1"/>
    <col min="10" max="10" width="17.140625" customWidth="1"/>
    <col min="11" max="11" width="23.5703125" bestFit="1" customWidth="1"/>
    <col min="12" max="12" width="15" customWidth="1"/>
    <col min="13" max="13" width="18" customWidth="1"/>
    <col min="14" max="14" width="15.85546875" customWidth="1"/>
    <col min="15" max="16" width="13.28515625" customWidth="1"/>
    <col min="17" max="17" width="14" bestFit="1" customWidth="1"/>
    <col min="18" max="18" width="14.28515625" customWidth="1"/>
    <col min="19" max="19" width="14.5703125" customWidth="1"/>
    <col min="20" max="20" width="11.140625" customWidth="1"/>
    <col min="21" max="21" width="14.140625" customWidth="1"/>
    <col min="22" max="22" width="15.140625" customWidth="1"/>
    <col min="23" max="23" width="17.140625" customWidth="1"/>
    <col min="24" max="24" width="18.140625" customWidth="1"/>
    <col min="25" max="25" width="13.85546875" customWidth="1"/>
    <col min="26" max="26" width="12.85546875" customWidth="1"/>
    <col min="27" max="27" width="11.28515625" customWidth="1"/>
    <col min="28" max="28" width="12.5703125" customWidth="1"/>
    <col min="29" max="29" width="9" customWidth="1"/>
    <col min="30" max="30" width="13.28515625" customWidth="1"/>
    <col min="31" max="31" width="14.7109375" customWidth="1"/>
    <col min="32" max="32" width="15.28515625" customWidth="1"/>
    <col min="33" max="33" width="17.140625" customWidth="1"/>
    <col min="34" max="34" width="17" customWidth="1"/>
    <col min="36" max="36" width="16.7109375" customWidth="1"/>
    <col min="37" max="37" width="11.7109375" customWidth="1"/>
    <col min="38" max="38" width="15.7109375" customWidth="1"/>
  </cols>
  <sheetData>
    <row r="1" spans="1:40" s="1" customFormat="1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120</v>
      </c>
      <c r="AJ1" s="7" t="s">
        <v>105</v>
      </c>
      <c r="AK1" s="7" t="s">
        <v>106</v>
      </c>
      <c r="AL1" s="7" t="s">
        <v>121</v>
      </c>
      <c r="AM1"/>
      <c r="AN1"/>
    </row>
    <row r="2" spans="1:40" ht="75" customHeight="1" x14ac:dyDescent="0.25">
      <c r="A2" s="9">
        <v>1</v>
      </c>
      <c r="B2" s="12" t="s">
        <v>137</v>
      </c>
      <c r="C2" s="9" t="s">
        <v>138</v>
      </c>
      <c r="D2" s="9" t="s">
        <v>138</v>
      </c>
      <c r="E2" s="12" t="s">
        <v>108</v>
      </c>
      <c r="F2" s="12" t="s">
        <v>109</v>
      </c>
      <c r="G2" s="9">
        <v>2321</v>
      </c>
      <c r="H2" s="9" t="s">
        <v>139</v>
      </c>
      <c r="I2" s="9">
        <v>0.9</v>
      </c>
      <c r="J2" s="9">
        <v>3.234</v>
      </c>
      <c r="K2" s="9" t="s">
        <v>111</v>
      </c>
      <c r="L2" s="13">
        <v>4198</v>
      </c>
      <c r="M2" s="12" t="s">
        <v>112</v>
      </c>
      <c r="N2" s="12" t="s">
        <v>140</v>
      </c>
      <c r="O2" s="9" t="s">
        <v>141</v>
      </c>
      <c r="P2" s="9" t="s">
        <v>141</v>
      </c>
      <c r="Q2" s="9" t="s">
        <v>142</v>
      </c>
      <c r="R2" s="9" t="s">
        <v>143</v>
      </c>
      <c r="S2" s="9" t="s">
        <v>144</v>
      </c>
      <c r="T2" s="9"/>
      <c r="U2" s="9"/>
      <c r="V2" s="9" t="s">
        <v>117</v>
      </c>
      <c r="W2" s="9"/>
      <c r="X2" s="9"/>
      <c r="Y2" s="9" t="s">
        <v>145</v>
      </c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</row>
    <row r="12" spans="1:40" x14ac:dyDescent="0.25">
      <c r="AG12" s="2"/>
    </row>
  </sheetData>
  <autoFilter ref="A1:AN1" xr:uid="{65759D10-5827-43B3-A965-FBF4E71FC43D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D46E3-AF08-4E86-8C81-5309B2E927CB}">
  <dimension ref="A1:AN12"/>
  <sheetViews>
    <sheetView zoomScale="80" zoomScaleNormal="80" workbookViewId="0">
      <pane ySplit="1" topLeftCell="A2" activePane="bottomLeft" state="frozen"/>
      <selection activeCell="P1" sqref="P1"/>
      <selection pane="bottomLeft" activeCell="A2" sqref="A2"/>
    </sheetView>
  </sheetViews>
  <sheetFormatPr defaultRowHeight="15" x14ac:dyDescent="0.25"/>
  <cols>
    <col min="2" max="2" width="17.28515625" customWidth="1"/>
    <col min="3" max="3" width="15.140625" customWidth="1"/>
    <col min="4" max="4" width="16" customWidth="1"/>
    <col min="5" max="5" width="17.140625" customWidth="1"/>
    <col min="6" max="6" width="20.7109375" customWidth="1"/>
    <col min="7" max="7" width="10.140625" customWidth="1"/>
    <col min="8" max="8" width="14" bestFit="1" customWidth="1"/>
    <col min="9" max="9" width="11.85546875" customWidth="1"/>
    <col min="10" max="10" width="16" customWidth="1"/>
    <col min="11" max="11" width="23.5703125" bestFit="1" customWidth="1"/>
    <col min="12" max="12" width="15" customWidth="1"/>
    <col min="13" max="13" width="18" customWidth="1"/>
    <col min="14" max="14" width="14.85546875" customWidth="1"/>
    <col min="15" max="15" width="14.140625" customWidth="1"/>
    <col min="16" max="16" width="13.28515625" customWidth="1"/>
    <col min="17" max="17" width="14" bestFit="1" customWidth="1"/>
    <col min="18" max="18" width="15.7109375" customWidth="1"/>
    <col min="19" max="19" width="14.5703125" customWidth="1"/>
    <col min="20" max="20" width="11.140625" customWidth="1"/>
    <col min="21" max="21" width="15.14062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.85546875" customWidth="1"/>
    <col min="27" max="27" width="11.28515625" customWidth="1"/>
    <col min="28" max="28" width="12.28515625" customWidth="1"/>
    <col min="29" max="29" width="9.5703125" customWidth="1"/>
    <col min="30" max="30" width="14.85546875" customWidth="1"/>
    <col min="31" max="31" width="14.7109375" customWidth="1"/>
    <col min="32" max="32" width="15.28515625" customWidth="1"/>
    <col min="33" max="33" width="17.140625" customWidth="1"/>
    <col min="34" max="34" width="17.28515625" customWidth="1"/>
    <col min="36" max="36" width="18.28515625" customWidth="1"/>
    <col min="37" max="37" width="11.7109375" customWidth="1"/>
    <col min="38" max="38" width="14.85546875" customWidth="1"/>
  </cols>
  <sheetData>
    <row r="1" spans="1:40" s="1" customFormat="1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120</v>
      </c>
      <c r="AJ1" s="7" t="s">
        <v>105</v>
      </c>
      <c r="AK1" s="7" t="s">
        <v>106</v>
      </c>
      <c r="AL1" s="7" t="s">
        <v>121</v>
      </c>
      <c r="AM1"/>
      <c r="AN1"/>
    </row>
    <row r="2" spans="1:40" s="1" customFormat="1" ht="73.5" customHeight="1" x14ac:dyDescent="0.25">
      <c r="A2" s="9">
        <v>1</v>
      </c>
      <c r="B2" s="12" t="s">
        <v>137</v>
      </c>
      <c r="C2" s="9" t="s">
        <v>154</v>
      </c>
      <c r="D2" s="9" t="s">
        <v>154</v>
      </c>
      <c r="E2" s="12" t="s">
        <v>108</v>
      </c>
      <c r="F2" s="12" t="s">
        <v>109</v>
      </c>
      <c r="G2" s="9">
        <v>2259</v>
      </c>
      <c r="H2" s="9" t="s">
        <v>110</v>
      </c>
      <c r="I2" s="9">
        <v>1.7000000000000001E-2</v>
      </c>
      <c r="J2" s="9">
        <v>8.4000000000000005E-2</v>
      </c>
      <c r="K2" s="9" t="s">
        <v>111</v>
      </c>
      <c r="L2" s="13" t="s">
        <v>155</v>
      </c>
      <c r="M2" s="12" t="s">
        <v>112</v>
      </c>
      <c r="N2" s="12" t="s">
        <v>156</v>
      </c>
      <c r="O2" s="9" t="s">
        <v>157</v>
      </c>
      <c r="P2" s="9" t="s">
        <v>158</v>
      </c>
      <c r="Q2" s="9" t="s">
        <v>159</v>
      </c>
      <c r="R2" s="9" t="s">
        <v>114</v>
      </c>
      <c r="S2" s="9" t="s">
        <v>160</v>
      </c>
      <c r="T2" s="9"/>
      <c r="U2" s="9"/>
      <c r="V2" s="9" t="s">
        <v>117</v>
      </c>
      <c r="W2" s="9"/>
      <c r="X2" s="9"/>
      <c r="Y2" s="9" t="s">
        <v>161</v>
      </c>
      <c r="Z2" s="9"/>
      <c r="AA2" s="9"/>
      <c r="AB2" s="9"/>
      <c r="AC2" s="9"/>
      <c r="AD2" s="9"/>
      <c r="AE2" s="9"/>
      <c r="AF2" s="9"/>
      <c r="AG2" s="9"/>
      <c r="AH2" s="9"/>
      <c r="AI2" s="9"/>
      <c r="AJ2" s="12"/>
      <c r="AK2" s="9"/>
      <c r="AL2" s="9"/>
      <c r="AM2"/>
      <c r="AN2"/>
    </row>
    <row r="12" spans="1:40" x14ac:dyDescent="0.25">
      <c r="AG12" s="2"/>
    </row>
  </sheetData>
  <autoFilter ref="A1:AL1" xr:uid="{29ED46E3-AF08-4E86-8C81-5309B2E927CB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C34CA-386E-40D5-9E56-E98DCE064681}">
  <dimension ref="A1:AL11"/>
  <sheetViews>
    <sheetView zoomScale="80" zoomScaleNormal="80" workbookViewId="0">
      <pane ySplit="1" topLeftCell="A2" activePane="bottomLeft" state="frozen"/>
      <selection activeCell="O1" sqref="O1"/>
      <selection pane="bottomLeft" activeCell="X12" sqref="X12"/>
    </sheetView>
  </sheetViews>
  <sheetFormatPr defaultRowHeight="15" x14ac:dyDescent="0.25"/>
  <cols>
    <col min="2" max="2" width="17.28515625" customWidth="1"/>
    <col min="3" max="3" width="15.140625" customWidth="1"/>
    <col min="4" max="4" width="13.28515625" customWidth="1"/>
    <col min="5" max="5" width="17.140625" customWidth="1"/>
    <col min="6" max="6" width="20.7109375" customWidth="1"/>
    <col min="7" max="7" width="10.140625" customWidth="1"/>
    <col min="8" max="8" width="15.42578125" customWidth="1"/>
    <col min="9" max="9" width="13.28515625" customWidth="1"/>
    <col min="10" max="10" width="17.140625" customWidth="1"/>
    <col min="11" max="11" width="23.5703125" bestFit="1" customWidth="1"/>
    <col min="12" max="12" width="15" customWidth="1"/>
    <col min="13" max="13" width="18" customWidth="1"/>
    <col min="14" max="14" width="15.140625" customWidth="1"/>
    <col min="15" max="15" width="14" customWidth="1"/>
    <col min="16" max="16" width="14.85546875" customWidth="1"/>
    <col min="17" max="17" width="14" bestFit="1" customWidth="1"/>
    <col min="18" max="18" width="15" customWidth="1"/>
    <col min="19" max="19" width="14.5703125" customWidth="1"/>
    <col min="20" max="20" width="11.140625" customWidth="1"/>
    <col min="21" max="21" width="15.28515625" customWidth="1"/>
    <col min="22" max="22" width="17.85546875" customWidth="1"/>
    <col min="23" max="23" width="18.7109375" customWidth="1"/>
    <col min="24" max="24" width="17.28515625" customWidth="1"/>
    <col min="25" max="25" width="13.28515625" customWidth="1"/>
    <col min="26" max="26" width="12" customWidth="1"/>
    <col min="27" max="27" width="11.28515625" customWidth="1"/>
    <col min="28" max="28" width="12.7109375" customWidth="1"/>
    <col min="29" max="29" width="10" customWidth="1"/>
    <col min="30" max="30" width="13.5703125" customWidth="1"/>
    <col min="31" max="31" width="14.7109375" customWidth="1"/>
    <col min="32" max="32" width="15.28515625" customWidth="1"/>
    <col min="33" max="33" width="17.140625" customWidth="1"/>
    <col min="34" max="34" width="16.5703125" customWidth="1"/>
    <col min="35" max="35" width="10" customWidth="1"/>
    <col min="36" max="36" width="15.28515625" customWidth="1"/>
    <col min="37" max="37" width="11.7109375" customWidth="1"/>
    <col min="38" max="38" width="16" customWidth="1"/>
  </cols>
  <sheetData>
    <row r="1" spans="1:38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120</v>
      </c>
      <c r="AJ1" s="7" t="s">
        <v>105</v>
      </c>
      <c r="AK1" s="7" t="s">
        <v>106</v>
      </c>
      <c r="AL1" s="7" t="s">
        <v>121</v>
      </c>
    </row>
    <row r="2" spans="1:38" ht="60" x14ac:dyDescent="0.25">
      <c r="A2" s="9">
        <v>1</v>
      </c>
      <c r="B2" s="12" t="s">
        <v>167</v>
      </c>
      <c r="C2" s="12" t="s">
        <v>168</v>
      </c>
      <c r="D2" s="12" t="s">
        <v>169</v>
      </c>
      <c r="E2" s="12" t="s">
        <v>170</v>
      </c>
      <c r="F2" s="12" t="s">
        <v>171</v>
      </c>
      <c r="G2" s="9">
        <v>223249</v>
      </c>
      <c r="H2" s="9" t="s">
        <v>172</v>
      </c>
      <c r="I2" s="9">
        <v>3</v>
      </c>
      <c r="J2" s="9">
        <v>3.53</v>
      </c>
      <c r="K2" s="9" t="s">
        <v>111</v>
      </c>
      <c r="L2" s="13" t="s">
        <v>173</v>
      </c>
      <c r="M2" s="12" t="s">
        <v>112</v>
      </c>
      <c r="N2" s="12" t="s">
        <v>174</v>
      </c>
      <c r="O2" s="12" t="s">
        <v>168</v>
      </c>
      <c r="P2" s="12" t="s">
        <v>168</v>
      </c>
      <c r="Q2" s="9" t="s">
        <v>113</v>
      </c>
      <c r="R2" s="9" t="s">
        <v>175</v>
      </c>
      <c r="S2" s="9"/>
      <c r="T2" s="9" t="s">
        <v>148</v>
      </c>
      <c r="U2" s="9" t="s">
        <v>172</v>
      </c>
      <c r="V2" s="9"/>
      <c r="W2" s="9"/>
      <c r="X2" s="9"/>
      <c r="Y2" s="9"/>
      <c r="Z2" s="9" t="s">
        <v>172</v>
      </c>
      <c r="AA2" s="12" t="s">
        <v>172</v>
      </c>
      <c r="AB2" s="9" t="s">
        <v>176</v>
      </c>
      <c r="AC2" s="9"/>
      <c r="AD2" s="9"/>
      <c r="AE2" s="9"/>
      <c r="AF2" s="9"/>
      <c r="AG2" s="9"/>
      <c r="AH2" s="9"/>
      <c r="AI2" s="9"/>
      <c r="AJ2" s="9"/>
      <c r="AK2" s="9"/>
    </row>
    <row r="11" spans="1:38" x14ac:dyDescent="0.25">
      <c r="AG11" s="2"/>
    </row>
  </sheetData>
  <autoFilter ref="A1:AL1" xr:uid="{3D2C34CA-386E-40D5-9E56-E98DCE064681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82DF5-4361-455F-9A55-F416C092E698}">
  <dimension ref="A1:AN12"/>
  <sheetViews>
    <sheetView topLeftCell="P1" zoomScale="80" zoomScaleNormal="80" workbookViewId="0">
      <pane ySplit="1" topLeftCell="A2" activePane="bottomLeft" state="frozen"/>
      <selection activeCell="R1" sqref="R1"/>
      <selection pane="bottomLeft" activeCell="L19" sqref="L19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4.7109375" customWidth="1"/>
    <col min="9" max="9" width="12.5703125" customWidth="1"/>
    <col min="10" max="10" width="17.140625" customWidth="1"/>
    <col min="11" max="11" width="23.5703125" bestFit="1" customWidth="1"/>
    <col min="12" max="12" width="15" customWidth="1"/>
    <col min="13" max="13" width="18" customWidth="1"/>
    <col min="14" max="14" width="15.140625" customWidth="1"/>
    <col min="15" max="16" width="13.28515625" customWidth="1"/>
    <col min="17" max="17" width="14" bestFit="1" customWidth="1"/>
    <col min="18" max="18" width="15.140625" customWidth="1"/>
    <col min="19" max="19" width="14.5703125" customWidth="1"/>
    <col min="20" max="20" width="11.140625" customWidth="1"/>
    <col min="21" max="21" width="14.85546875" customWidth="1"/>
    <col min="22" max="22" width="17.85546875" customWidth="1"/>
    <col min="23" max="23" width="18.7109375" customWidth="1"/>
    <col min="24" max="24" width="17.28515625" customWidth="1"/>
    <col min="25" max="25" width="13.140625" customWidth="1"/>
    <col min="26" max="26" width="12" customWidth="1"/>
    <col min="27" max="27" width="11.28515625" customWidth="1"/>
    <col min="28" max="28" width="12.28515625" customWidth="1"/>
    <col min="29" max="29" width="9.85546875" customWidth="1"/>
    <col min="30" max="30" width="14.28515625" customWidth="1"/>
    <col min="31" max="31" width="14.7109375" customWidth="1"/>
    <col min="32" max="32" width="15.28515625" customWidth="1"/>
    <col min="33" max="33" width="17.140625" customWidth="1"/>
    <col min="34" max="34" width="16.5703125" customWidth="1"/>
    <col min="36" max="36" width="15.28515625" customWidth="1"/>
    <col min="37" max="37" width="11.7109375" customWidth="1"/>
    <col min="38" max="38" width="15.42578125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120</v>
      </c>
      <c r="AJ1" s="7" t="s">
        <v>105</v>
      </c>
      <c r="AK1" s="7" t="s">
        <v>106</v>
      </c>
      <c r="AL1" s="7" t="s">
        <v>121</v>
      </c>
    </row>
    <row r="2" spans="1:40" s="1" customFormat="1" ht="76.5" customHeight="1" x14ac:dyDescent="0.25">
      <c r="A2" s="9">
        <v>1</v>
      </c>
      <c r="B2" s="12" t="s">
        <v>107</v>
      </c>
      <c r="C2" s="9" t="s">
        <v>177</v>
      </c>
      <c r="D2" s="9" t="s">
        <v>177</v>
      </c>
      <c r="E2" s="12" t="s">
        <v>108</v>
      </c>
      <c r="F2" s="12" t="s">
        <v>109</v>
      </c>
      <c r="G2" s="9">
        <v>2280</v>
      </c>
      <c r="H2" s="9" t="s">
        <v>150</v>
      </c>
      <c r="I2" s="9">
        <v>3.7999999999999999E-2</v>
      </c>
      <c r="J2" s="9">
        <v>0.14000000000000001</v>
      </c>
      <c r="K2" s="9" t="s">
        <v>111</v>
      </c>
      <c r="L2" s="13" t="s">
        <v>178</v>
      </c>
      <c r="M2" s="12" t="s">
        <v>112</v>
      </c>
      <c r="N2" s="12" t="s">
        <v>179</v>
      </c>
      <c r="O2" s="9" t="s">
        <v>180</v>
      </c>
      <c r="P2" s="9" t="s">
        <v>180</v>
      </c>
      <c r="Q2" s="9" t="s">
        <v>181</v>
      </c>
      <c r="R2" s="9" t="s">
        <v>182</v>
      </c>
      <c r="S2" s="9" t="s">
        <v>183</v>
      </c>
      <c r="T2" s="9" t="s">
        <v>116</v>
      </c>
      <c r="U2" s="9"/>
      <c r="V2" s="9" t="s">
        <v>117</v>
      </c>
      <c r="W2" s="9"/>
      <c r="X2" s="9"/>
      <c r="Y2" s="9" t="s">
        <v>145</v>
      </c>
      <c r="Z2" s="9" t="s">
        <v>118</v>
      </c>
      <c r="AA2" s="9" t="s">
        <v>118</v>
      </c>
      <c r="AB2" s="9"/>
      <c r="AC2" s="9"/>
      <c r="AD2" s="9"/>
      <c r="AE2" s="9"/>
      <c r="AF2" s="9"/>
      <c r="AG2" s="9"/>
      <c r="AH2" s="9"/>
      <c r="AI2" s="9"/>
      <c r="AJ2" s="12" t="s">
        <v>119</v>
      </c>
      <c r="AK2" s="9"/>
      <c r="AL2" s="9"/>
      <c r="AM2"/>
      <c r="AN2"/>
    </row>
    <row r="12" spans="1:40" x14ac:dyDescent="0.25">
      <c r="AG12" s="2"/>
    </row>
  </sheetData>
  <autoFilter ref="A1:AL1" xr:uid="{6E182DF5-4361-455F-9A55-F416C092E698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65E86-485B-4C91-B079-9C5AA3F628B2}">
  <dimension ref="A1:AN12"/>
  <sheetViews>
    <sheetView zoomScale="80" zoomScaleNormal="80" workbookViewId="0">
      <pane ySplit="1" topLeftCell="A2" activePane="bottomLeft" state="frozen"/>
      <selection activeCell="P1" sqref="P1"/>
      <selection pane="bottomLeft" activeCell="E3" sqref="E3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1.85546875" customWidth="1"/>
    <col min="7" max="7" width="10.140625" customWidth="1"/>
    <col min="8" max="8" width="16" customWidth="1"/>
    <col min="9" max="9" width="14" customWidth="1"/>
    <col min="10" max="10" width="17.5703125" customWidth="1"/>
    <col min="11" max="11" width="23.5703125" bestFit="1" customWidth="1"/>
    <col min="12" max="12" width="15" customWidth="1"/>
    <col min="13" max="13" width="18" customWidth="1"/>
    <col min="14" max="14" width="15.28515625" customWidth="1"/>
    <col min="15" max="16" width="13.28515625" customWidth="1"/>
    <col min="17" max="17" width="14" bestFit="1" customWidth="1"/>
    <col min="18" max="18" width="14.85546875" customWidth="1"/>
    <col min="19" max="19" width="14.5703125" customWidth="1"/>
    <col min="20" max="20" width="11.140625" customWidth="1"/>
    <col min="21" max="21" width="15.14062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1.7109375" customWidth="1"/>
    <col min="27" max="27" width="11.28515625" customWidth="1"/>
    <col min="28" max="28" width="12.42578125" customWidth="1"/>
    <col min="29" max="29" width="9.28515625" customWidth="1"/>
    <col min="30" max="30" width="13.7109375" customWidth="1"/>
    <col min="31" max="31" width="14.7109375" customWidth="1"/>
    <col min="32" max="32" width="15.28515625" customWidth="1"/>
    <col min="33" max="33" width="17.140625" customWidth="1"/>
    <col min="34" max="34" width="16.42578125" customWidth="1"/>
    <col min="36" max="36" width="15.28515625" customWidth="1"/>
    <col min="37" max="37" width="11.7109375" customWidth="1"/>
    <col min="38" max="38" width="15.28515625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120</v>
      </c>
      <c r="AJ1" s="7" t="s">
        <v>105</v>
      </c>
      <c r="AK1" s="7" t="s">
        <v>106</v>
      </c>
      <c r="AL1" s="7" t="s">
        <v>121</v>
      </c>
    </row>
    <row r="2" spans="1:40" s="1" customFormat="1" ht="80.25" customHeight="1" x14ac:dyDescent="0.25">
      <c r="A2" s="9">
        <v>1</v>
      </c>
      <c r="B2" s="12" t="s">
        <v>107</v>
      </c>
      <c r="C2" s="9" t="s">
        <v>184</v>
      </c>
      <c r="D2" s="9" t="s">
        <v>184</v>
      </c>
      <c r="E2" s="12" t="s">
        <v>108</v>
      </c>
      <c r="F2" s="12" t="s">
        <v>109</v>
      </c>
      <c r="G2" s="9">
        <v>2261</v>
      </c>
      <c r="H2" s="9" t="s">
        <v>110</v>
      </c>
      <c r="I2" s="9">
        <v>7.0000000000000007E-2</v>
      </c>
      <c r="J2" s="9">
        <v>0.31359999999999999</v>
      </c>
      <c r="K2" s="9" t="s">
        <v>111</v>
      </c>
      <c r="L2" s="13" t="s">
        <v>185</v>
      </c>
      <c r="M2" s="12" t="s">
        <v>112</v>
      </c>
      <c r="N2" s="12" t="s">
        <v>186</v>
      </c>
      <c r="O2" s="9" t="s">
        <v>187</v>
      </c>
      <c r="P2" s="9" t="s">
        <v>142</v>
      </c>
      <c r="Q2" s="9" t="s">
        <v>142</v>
      </c>
      <c r="R2" s="9" t="s">
        <v>182</v>
      </c>
      <c r="S2" s="9" t="s">
        <v>115</v>
      </c>
      <c r="T2" s="9" t="s">
        <v>116</v>
      </c>
      <c r="U2" s="9"/>
      <c r="V2" s="9" t="s">
        <v>117</v>
      </c>
      <c r="W2" s="9"/>
      <c r="X2" s="9"/>
      <c r="Y2" s="9" t="s">
        <v>183</v>
      </c>
      <c r="Z2" s="9" t="s">
        <v>118</v>
      </c>
      <c r="AA2" s="9" t="s">
        <v>118</v>
      </c>
      <c r="AB2" s="9"/>
      <c r="AC2" s="9"/>
      <c r="AD2" s="9"/>
      <c r="AE2" s="9"/>
      <c r="AF2" s="9"/>
      <c r="AG2" s="9"/>
      <c r="AH2" s="9"/>
      <c r="AI2" s="9"/>
      <c r="AJ2" s="12" t="s">
        <v>119</v>
      </c>
      <c r="AK2" s="9"/>
      <c r="AL2" s="9"/>
      <c r="AM2"/>
      <c r="AN2"/>
    </row>
    <row r="3" spans="1:40" ht="75.599999999999994" customHeight="1" x14ac:dyDescent="0.25">
      <c r="A3" s="9">
        <v>2</v>
      </c>
      <c r="B3" s="12" t="s">
        <v>107</v>
      </c>
      <c r="C3" s="9" t="s">
        <v>184</v>
      </c>
      <c r="D3" s="9" t="s">
        <v>184</v>
      </c>
      <c r="E3" s="12" t="s">
        <v>152</v>
      </c>
      <c r="F3" s="12" t="s">
        <v>188</v>
      </c>
      <c r="G3" s="9">
        <v>14497</v>
      </c>
      <c r="H3" s="28" t="s">
        <v>153</v>
      </c>
      <c r="I3" s="9">
        <v>0.05</v>
      </c>
      <c r="J3" s="9">
        <v>0.12</v>
      </c>
      <c r="K3" s="9" t="s">
        <v>111</v>
      </c>
      <c r="L3" s="13" t="s">
        <v>189</v>
      </c>
      <c r="M3" s="12" t="s">
        <v>112</v>
      </c>
      <c r="N3" s="12" t="s">
        <v>190</v>
      </c>
      <c r="O3" s="9" t="s">
        <v>187</v>
      </c>
      <c r="P3" s="9" t="s">
        <v>142</v>
      </c>
      <c r="Q3" s="9" t="s">
        <v>142</v>
      </c>
      <c r="R3" s="9"/>
      <c r="S3" s="9"/>
      <c r="T3" s="9" t="s">
        <v>116</v>
      </c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12"/>
      <c r="AK3" s="9"/>
      <c r="AL3" s="9"/>
    </row>
    <row r="12" spans="1:40" x14ac:dyDescent="0.25">
      <c r="AG12" s="2"/>
    </row>
  </sheetData>
  <autoFilter ref="A1:AL1" xr:uid="{22965E86-485B-4C91-B079-9C5AA3F628B2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F8BBB-2423-4265-9B6B-6BF5B1B49614}">
  <dimension ref="A1:AN12"/>
  <sheetViews>
    <sheetView zoomScaleNormal="100" workbookViewId="0">
      <pane ySplit="1" topLeftCell="A2" activePane="bottomLeft" state="frozen"/>
      <selection activeCell="V1" sqref="V1"/>
      <selection pane="bottomLeft" activeCell="H26" sqref="H26"/>
    </sheetView>
  </sheetViews>
  <sheetFormatPr defaultRowHeight="15" x14ac:dyDescent="0.25"/>
  <cols>
    <col min="2" max="2" width="17.28515625" customWidth="1"/>
    <col min="3" max="3" width="15.140625" customWidth="1"/>
    <col min="4" max="4" width="12" customWidth="1"/>
    <col min="5" max="5" width="14.42578125" customWidth="1"/>
    <col min="6" max="6" width="20.7109375" customWidth="1"/>
    <col min="7" max="7" width="10.140625" customWidth="1"/>
    <col min="8" max="8" width="14" bestFit="1" customWidth="1"/>
    <col min="9" max="9" width="11.85546875" customWidth="1"/>
    <col min="10" max="10" width="16" customWidth="1"/>
    <col min="11" max="11" width="23.5703125" bestFit="1" customWidth="1"/>
    <col min="12" max="12" width="15" customWidth="1"/>
    <col min="13" max="13" width="18" customWidth="1"/>
    <col min="14" max="14" width="14" bestFit="1" customWidth="1"/>
    <col min="15" max="16" width="13.28515625" customWidth="1"/>
    <col min="17" max="17" width="14" bestFit="1" customWidth="1"/>
    <col min="18" max="19" width="14.5703125" customWidth="1"/>
    <col min="20" max="20" width="11.140625" customWidth="1"/>
    <col min="21" max="21" width="14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0.85546875" customWidth="1"/>
    <col min="27" max="27" width="11.28515625" customWidth="1"/>
    <col min="28" max="28" width="11.140625" bestFit="1" customWidth="1"/>
    <col min="29" max="29" width="7.7109375" customWidth="1"/>
    <col min="30" max="30" width="12.140625" customWidth="1"/>
    <col min="31" max="31" width="14.7109375" customWidth="1"/>
    <col min="32" max="32" width="15.28515625" customWidth="1"/>
    <col min="33" max="33" width="17.140625" customWidth="1"/>
    <col min="34" max="34" width="17" customWidth="1"/>
    <col min="36" max="36" width="15.28515625" customWidth="1"/>
    <col min="37" max="37" width="11.7109375" customWidth="1"/>
    <col min="38" max="38" width="11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120</v>
      </c>
      <c r="AJ1" s="7" t="s">
        <v>105</v>
      </c>
      <c r="AK1" s="7" t="s">
        <v>106</v>
      </c>
      <c r="AL1" s="7" t="s">
        <v>121</v>
      </c>
    </row>
    <row r="2" spans="1:40" s="1" customFormat="1" ht="42" x14ac:dyDescent="0.25">
      <c r="A2" s="3">
        <v>1</v>
      </c>
      <c r="B2" s="4" t="s">
        <v>191</v>
      </c>
      <c r="C2" s="3" t="s">
        <v>192</v>
      </c>
      <c r="D2" s="3" t="s">
        <v>193</v>
      </c>
      <c r="E2" s="4" t="s">
        <v>108</v>
      </c>
      <c r="F2" s="4" t="s">
        <v>146</v>
      </c>
      <c r="G2" s="3">
        <v>515</v>
      </c>
      <c r="H2" s="3" t="s">
        <v>162</v>
      </c>
      <c r="I2" s="3">
        <v>8.4000000000000005E-2</v>
      </c>
      <c r="J2" s="3">
        <v>0.28000000000000003</v>
      </c>
      <c r="K2" s="3" t="s">
        <v>111</v>
      </c>
      <c r="L2" s="5" t="s">
        <v>194</v>
      </c>
      <c r="M2" s="4" t="s">
        <v>112</v>
      </c>
      <c r="N2" s="4" t="s">
        <v>195</v>
      </c>
      <c r="O2" s="3" t="s">
        <v>196</v>
      </c>
      <c r="P2" s="3" t="s">
        <v>197</v>
      </c>
      <c r="Q2" s="3" t="s">
        <v>197</v>
      </c>
      <c r="R2" s="3" t="s">
        <v>198</v>
      </c>
      <c r="S2" s="3"/>
      <c r="T2" s="3"/>
      <c r="U2" s="3"/>
      <c r="V2" s="3" t="s">
        <v>165</v>
      </c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"/>
      <c r="AK2" s="4" t="s">
        <v>199</v>
      </c>
      <c r="AL2" s="3"/>
      <c r="AM2"/>
      <c r="AN2"/>
    </row>
    <row r="12" spans="1:40" x14ac:dyDescent="0.25">
      <c r="AG12" s="2"/>
    </row>
  </sheetData>
  <autoFilter ref="A1:AL1" xr:uid="{8FDF8BBB-2423-4265-9B6B-6BF5B1B49614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f3e56a-68bd-422b-8b8a-9aac2672e87c" xsi:nil="true"/>
    <lcf76f155ced4ddcb4097134ff3c332f xmlns="20c3b328-907c-4ace-86aa-c7c599f9768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Έγγραφο" ma:contentTypeID="0x01010079EC6F2F9F94234993F8A812DC8F65A5" ma:contentTypeVersion="14" ma:contentTypeDescription="Δημιουργία νέου εγγράφου" ma:contentTypeScope="" ma:versionID="3b6cc041dafc3bdd4cc8c972ca38bdae">
  <xsd:schema xmlns:xsd="http://www.w3.org/2001/XMLSchema" xmlns:xs="http://www.w3.org/2001/XMLSchema" xmlns:p="http://schemas.microsoft.com/office/2006/metadata/properties" xmlns:ns2="20c3b328-907c-4ace-86aa-c7c599f97685" xmlns:ns3="36f3e56a-68bd-422b-8b8a-9aac2672e87c" targetNamespace="http://schemas.microsoft.com/office/2006/metadata/properties" ma:root="true" ma:fieldsID="24a1c9cfcd5a6625619e6229de09f8e3" ns2:_="" ns3:_="">
    <xsd:import namespace="20c3b328-907c-4ace-86aa-c7c599f97685"/>
    <xsd:import namespace="36f3e56a-68bd-422b-8b8a-9aac2672e8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c3b328-907c-4ace-86aa-c7c599f976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Ετικέτες εικόνας" ma:readOnly="false" ma:fieldId="{5cf76f15-5ced-4ddc-b409-7134ff3c332f}" ma:taxonomyMulti="true" ma:sspId="308fa108-3174-4bbf-a625-d9e6e9d985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f3e56a-68bd-422b-8b8a-9aac2672e87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099d98c-d62e-4874-b07f-bcb2071e9ff9}" ma:internalName="TaxCatchAll" ma:showField="CatchAllData" ma:web="36f3e56a-68bd-422b-8b8a-9aac2672e8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Τύπος περιεχομένου"/>
        <xsd:element ref="dc:title" minOccurs="0" maxOccurs="1" ma:index="4" ma:displayName="Τίτλο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94FB1B-036A-4423-8791-F4EA45713BEE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36f3e56a-68bd-422b-8b8a-9aac2672e87c"/>
    <ds:schemaRef ds:uri="20c3b328-907c-4ace-86aa-c7c599f97685"/>
    <ds:schemaRef ds:uri="http://schemas.microsoft.com/office/2006/metadata/propertie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B882C3F-6D0D-43D0-9629-9EB5B48D4A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c3b328-907c-4ace-86aa-c7c599f97685"/>
    <ds:schemaRef ds:uri="36f3e56a-68bd-422b-8b8a-9aac2672e8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A832E4-8C8F-4A90-9336-5E9910FAD6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20</vt:i4>
      </vt:variant>
    </vt:vector>
  </HeadingPairs>
  <TitlesOfParts>
    <vt:vector size="20" baseType="lpstr">
      <vt:lpstr>ΠΙΝΑΚΑΣ ΠΕΡΙΘΩΡΙΩΝ</vt:lpstr>
      <vt:lpstr>ΣΥΓΚΕΝΤΡΩΤΙΚΟΣ ΠΙΝΑΚΑΣ</vt:lpstr>
      <vt:lpstr>ΗΣ ΑΓΙΟΣ ΕΥΣΤΡΑΤΙΟΣ</vt:lpstr>
      <vt:lpstr>ΗΣ ΑΜΟΡΓΟΥ</vt:lpstr>
      <vt:lpstr>ΗΣ ΑΝΤΙΚΥΘΗΡΑ</vt:lpstr>
      <vt:lpstr>ΗΣ ΑΣΤΥΠΑΛΑΙΑΣ</vt:lpstr>
      <vt:lpstr>ΗΣ ΓΑΥΔΟΥ</vt:lpstr>
      <vt:lpstr>ΗΣ ΔΟΝΟΥΣΑΣ</vt:lpstr>
      <vt:lpstr>ΗΣ ΕΡΕΙΚΟΥΣΑΣ</vt:lpstr>
      <vt:lpstr>ΗΣ ΙΚΑΡΙΑΣ</vt:lpstr>
      <vt:lpstr>ΗΣ ΚΑΡΠΑΘΟΥ</vt:lpstr>
      <vt:lpstr>ΗΣ KΩ ΚΑΛΥΜΝΟΥ</vt:lpstr>
      <vt:lpstr>ΗΣ ΛΕΣΒΟΥ</vt:lpstr>
      <vt:lpstr>ΗΣ ΛΗΜΝΟΥ</vt:lpstr>
      <vt:lpstr>ΗΣ ΜΗΛΟΥ</vt:lpstr>
      <vt:lpstr>ΗΣ ΟΘΩΝΩΝ</vt:lpstr>
      <vt:lpstr>ΗΣ ΣΑΜΟΥ</vt:lpstr>
      <vt:lpstr>ΗΣ ΠΑΤΜΟΥ</vt:lpstr>
      <vt:lpstr>ΗΣ ΣΚΥΡΟΥ</vt:lpstr>
      <vt:lpstr>ΗΣ ΡΟΔΟΥ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Καραφυλλάκης Ηλίας</dc:creator>
  <cp:keywords/>
  <dc:description/>
  <cp:lastModifiedBy>Κολτσίδα Ευστρατία</cp:lastModifiedBy>
  <cp:revision/>
  <dcterms:created xsi:type="dcterms:W3CDTF">2022-06-08T10:04:04Z</dcterms:created>
  <dcterms:modified xsi:type="dcterms:W3CDTF">2025-03-19T08:33:30Z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0x01010079EC6F2F9F94234993F8A812DC8F65A5</vt:lpwstr>
  </property>
  <property fmtid="{D5CDD505-2E9C-101B-9397-08002B2CF9AE}" pid="3" name="Order">
    <vt:r8>77721100</vt:r8>
  </property>
  <property fmtid="{D5CDD505-2E9C-101B-9397-08002B2CF9AE}" pid="4" name="MediaServiceImageTags">
    <vt:lpwstr/>
  </property>
</Properties>
</file>